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drawings/drawing6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filterPrivacy="1" autoCompressPictures="0"/>
  <xr:revisionPtr revIDLastSave="0" documentId="13_ncr:1_{7F09CC85-6966-094A-B109-E678F5CE0A76}" xr6:coauthVersionLast="45" xr6:coauthVersionMax="45" xr10:uidLastSave="{00000000-0000-0000-0000-000000000000}"/>
  <bookViews>
    <workbookView xWindow="680" yWindow="460" windowWidth="24920" windowHeight="15540" tabRatio="500" xr2:uid="{00000000-000D-0000-FFFF-FFFF00000000}"/>
  </bookViews>
  <sheets>
    <sheet name="Insights" sheetId="6" r:id="rId1"/>
    <sheet name="Charts" sheetId="5" r:id="rId2"/>
    <sheet name="Stats" sheetId="4" r:id="rId3"/>
    <sheet name="Resupply Options" sheetId="1" r:id="rId4"/>
    <sheet name="Resupply Strategy" sheetId="2" r:id="rId5"/>
    <sheet name="Gear Weight" sheetId="3" r:id="rId6"/>
  </sheets>
  <definedNames>
    <definedName name="_xlnm._FilterDatabase" localSheetId="5" hidden="1">'Gear Weight'!$A$2:$J$2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8" i="6" l="1"/>
  <c r="C7" i="6"/>
  <c r="O157" i="4"/>
  <c r="O158" i="4" s="1"/>
  <c r="E44" i="3"/>
  <c r="C5" i="6"/>
  <c r="K7" i="2" l="1"/>
  <c r="C61" i="6" l="1"/>
  <c r="C60" i="6"/>
  <c r="C59" i="6"/>
  <c r="C58" i="6"/>
  <c r="C57" i="6"/>
  <c r="C56" i="6"/>
  <c r="D53" i="6"/>
  <c r="D52" i="6"/>
  <c r="D51" i="6"/>
  <c r="D50" i="6"/>
  <c r="D49" i="6"/>
  <c r="C53" i="6"/>
  <c r="C52" i="6"/>
  <c r="C51" i="6"/>
  <c r="C50" i="6"/>
  <c r="C49" i="6"/>
  <c r="C44" i="6"/>
  <c r="C42" i="6"/>
  <c r="C43" i="6" s="1"/>
  <c r="C41" i="6"/>
  <c r="C40" i="6"/>
  <c r="C39" i="6"/>
  <c r="C35" i="6"/>
  <c r="C34" i="6"/>
  <c r="C33" i="6"/>
  <c r="C29" i="6"/>
  <c r="C28" i="6"/>
  <c r="C27" i="6"/>
  <c r="C23" i="6"/>
  <c r="C22" i="6"/>
  <c r="C21" i="6"/>
  <c r="C16" i="6" l="1"/>
  <c r="C17" i="6"/>
  <c r="C15" i="6"/>
  <c r="C13" i="6"/>
  <c r="C12" i="6"/>
  <c r="C11" i="6"/>
  <c r="C10" i="6"/>
  <c r="C6" i="6"/>
  <c r="K157" i="4" l="1"/>
  <c r="J157" i="4"/>
  <c r="I157" i="4" l="1"/>
  <c r="H159" i="4"/>
  <c r="H158" i="4"/>
  <c r="H157" i="4"/>
  <c r="Z151" i="4" l="1"/>
  <c r="Z152" i="4" s="1"/>
  <c r="Z153" i="4" s="1"/>
  <c r="Z154" i="4" s="1"/>
  <c r="Z155" i="4" s="1"/>
  <c r="Y151" i="4"/>
  <c r="Y152" i="4" s="1"/>
  <c r="Y153" i="4" s="1"/>
  <c r="Y154" i="4" s="1"/>
  <c r="Y155" i="4" s="1"/>
  <c r="Z147" i="4"/>
  <c r="Z148" i="4" s="1"/>
  <c r="Z149" i="4" s="1"/>
  <c r="Z150" i="4" s="1"/>
  <c r="Y147" i="4"/>
  <c r="Y148" i="4" s="1"/>
  <c r="Y149" i="4" s="1"/>
  <c r="Y150" i="4" s="1"/>
  <c r="Z140" i="4"/>
  <c r="Z141" i="4" s="1"/>
  <c r="Z142" i="4" s="1"/>
  <c r="Z143" i="4" s="1"/>
  <c r="Z144" i="4" s="1"/>
  <c r="Z145" i="4" s="1"/>
  <c r="Z146" i="4" s="1"/>
  <c r="Y140" i="4"/>
  <c r="Y141" i="4" s="1"/>
  <c r="Y142" i="4" s="1"/>
  <c r="Y143" i="4" s="1"/>
  <c r="Y144" i="4" s="1"/>
  <c r="Y145" i="4" s="1"/>
  <c r="Y146" i="4" s="1"/>
  <c r="Z139" i="4"/>
  <c r="Y139" i="4"/>
  <c r="Z136" i="4"/>
  <c r="Z137" i="4" s="1"/>
  <c r="Z138" i="4" s="1"/>
  <c r="Y136" i="4"/>
  <c r="Y137" i="4" s="1"/>
  <c r="Y138" i="4" s="1"/>
  <c r="Z135" i="4"/>
  <c r="Y135" i="4"/>
  <c r="Z124" i="4"/>
  <c r="Z125" i="4" s="1"/>
  <c r="Z126" i="4" s="1"/>
  <c r="Z127" i="4" s="1"/>
  <c r="Z128" i="4" s="1"/>
  <c r="Z129" i="4" s="1"/>
  <c r="Z130" i="4" s="1"/>
  <c r="Z131" i="4" s="1"/>
  <c r="Z132" i="4" s="1"/>
  <c r="Z133" i="4" s="1"/>
  <c r="Z134" i="4" s="1"/>
  <c r="Y124" i="4"/>
  <c r="Y125" i="4" s="1"/>
  <c r="Y126" i="4" s="1"/>
  <c r="Y127" i="4" s="1"/>
  <c r="Y128" i="4" s="1"/>
  <c r="Y129" i="4" s="1"/>
  <c r="Y130" i="4" s="1"/>
  <c r="Y131" i="4" s="1"/>
  <c r="Y132" i="4" s="1"/>
  <c r="Y133" i="4" s="1"/>
  <c r="Y134" i="4" s="1"/>
  <c r="Z121" i="4"/>
  <c r="Z122" i="4" s="1"/>
  <c r="Z123" i="4" s="1"/>
  <c r="Y121" i="4"/>
  <c r="Y122" i="4" s="1"/>
  <c r="Y123" i="4" s="1"/>
  <c r="Z120" i="4"/>
  <c r="Y120" i="4"/>
  <c r="Z114" i="4"/>
  <c r="Z115" i="4" s="1"/>
  <c r="Z116" i="4" s="1"/>
  <c r="Z117" i="4" s="1"/>
  <c r="Z118" i="4" s="1"/>
  <c r="Z119" i="4" s="1"/>
  <c r="Y114" i="4"/>
  <c r="Y115" i="4" s="1"/>
  <c r="Y116" i="4" s="1"/>
  <c r="Y117" i="4" s="1"/>
  <c r="Y118" i="4" s="1"/>
  <c r="Y119" i="4" s="1"/>
  <c r="Z108" i="4"/>
  <c r="Z109" i="4" s="1"/>
  <c r="Z110" i="4" s="1"/>
  <c r="Z111" i="4" s="1"/>
  <c r="Z112" i="4" s="1"/>
  <c r="Z113" i="4" s="1"/>
  <c r="Y108" i="4"/>
  <c r="Y109" i="4" s="1"/>
  <c r="Y110" i="4" s="1"/>
  <c r="Y111" i="4" s="1"/>
  <c r="Y112" i="4" s="1"/>
  <c r="Y113" i="4" s="1"/>
  <c r="Z101" i="4"/>
  <c r="Z102" i="4" s="1"/>
  <c r="Z103" i="4" s="1"/>
  <c r="Z104" i="4" s="1"/>
  <c r="Z105" i="4" s="1"/>
  <c r="Z106" i="4" s="1"/>
  <c r="Z107" i="4" s="1"/>
  <c r="Y101" i="4"/>
  <c r="Y102" i="4" s="1"/>
  <c r="Y103" i="4" s="1"/>
  <c r="Y104" i="4" s="1"/>
  <c r="Y105" i="4" s="1"/>
  <c r="Y106" i="4" s="1"/>
  <c r="Y107" i="4" s="1"/>
  <c r="Z100" i="4"/>
  <c r="Y100" i="4"/>
  <c r="Z99" i="4"/>
  <c r="Y99" i="4"/>
  <c r="Z94" i="4"/>
  <c r="Z95" i="4" s="1"/>
  <c r="Z96" i="4" s="1"/>
  <c r="Z97" i="4" s="1"/>
  <c r="Z98" i="4" s="1"/>
  <c r="Y94" i="4"/>
  <c r="Y95" i="4" s="1"/>
  <c r="Y96" i="4" s="1"/>
  <c r="Y97" i="4" s="1"/>
  <c r="Y98" i="4" s="1"/>
  <c r="Z93" i="4"/>
  <c r="Y93" i="4"/>
  <c r="Z91" i="4"/>
  <c r="Z92" i="4" s="1"/>
  <c r="Y91" i="4"/>
  <c r="Y92" i="4" s="1"/>
  <c r="Z80" i="4"/>
  <c r="Z81" i="4" s="1"/>
  <c r="Z82" i="4" s="1"/>
  <c r="Z83" i="4" s="1"/>
  <c r="Z84" i="4" s="1"/>
  <c r="Z85" i="4" s="1"/>
  <c r="Z86" i="4" s="1"/>
  <c r="Z87" i="4" s="1"/>
  <c r="Z88" i="4" s="1"/>
  <c r="Z89" i="4" s="1"/>
  <c r="Z90" i="4" s="1"/>
  <c r="Y80" i="4"/>
  <c r="Y81" i="4" s="1"/>
  <c r="Y82" i="4" s="1"/>
  <c r="Y83" i="4" s="1"/>
  <c r="Y84" i="4" s="1"/>
  <c r="Y85" i="4" s="1"/>
  <c r="Y86" i="4" s="1"/>
  <c r="Y87" i="4" s="1"/>
  <c r="Y88" i="4" s="1"/>
  <c r="Y89" i="4" s="1"/>
  <c r="Y90" i="4" s="1"/>
  <c r="Z79" i="4"/>
  <c r="Y79" i="4"/>
  <c r="Z74" i="4"/>
  <c r="Z75" i="4" s="1"/>
  <c r="Z76" i="4" s="1"/>
  <c r="Z77" i="4" s="1"/>
  <c r="Z78" i="4" s="1"/>
  <c r="Y74" i="4"/>
  <c r="Y75" i="4" s="1"/>
  <c r="Y76" i="4" s="1"/>
  <c r="Y77" i="4" s="1"/>
  <c r="Y78" i="4" s="1"/>
  <c r="Z68" i="4"/>
  <c r="Z69" i="4" s="1"/>
  <c r="Z70" i="4" s="1"/>
  <c r="Z71" i="4" s="1"/>
  <c r="Z72" i="4" s="1"/>
  <c r="Z73" i="4" s="1"/>
  <c r="Y68" i="4"/>
  <c r="Y69" i="4" s="1"/>
  <c r="Y70" i="4" s="1"/>
  <c r="Y71" i="4" s="1"/>
  <c r="Y72" i="4" s="1"/>
  <c r="Y73" i="4" s="1"/>
  <c r="Z60" i="4"/>
  <c r="Z61" i="4" s="1"/>
  <c r="Z62" i="4" s="1"/>
  <c r="Z63" i="4" s="1"/>
  <c r="Z64" i="4" s="1"/>
  <c r="Z65" i="4" s="1"/>
  <c r="Z66" i="4" s="1"/>
  <c r="Z67" i="4" s="1"/>
  <c r="Y60" i="4"/>
  <c r="Y61" i="4" s="1"/>
  <c r="Y62" i="4" s="1"/>
  <c r="Y63" i="4" s="1"/>
  <c r="Y64" i="4" s="1"/>
  <c r="Y65" i="4" s="1"/>
  <c r="Y66" i="4" s="1"/>
  <c r="Y67" i="4" s="1"/>
  <c r="Z53" i="4"/>
  <c r="Z54" i="4" s="1"/>
  <c r="Z55" i="4" s="1"/>
  <c r="Z56" i="4" s="1"/>
  <c r="Z57" i="4" s="1"/>
  <c r="Z58" i="4" s="1"/>
  <c r="Z59" i="4" s="1"/>
  <c r="Y53" i="4"/>
  <c r="Y54" i="4" s="1"/>
  <c r="Y55" i="4" s="1"/>
  <c r="Y56" i="4" s="1"/>
  <c r="Y57" i="4" s="1"/>
  <c r="Y58" i="4" s="1"/>
  <c r="Y59" i="4" s="1"/>
  <c r="Z46" i="4"/>
  <c r="Z47" i="4" s="1"/>
  <c r="Z48" i="4" s="1"/>
  <c r="Z49" i="4" s="1"/>
  <c r="Z50" i="4" s="1"/>
  <c r="Z51" i="4" s="1"/>
  <c r="Z52" i="4" s="1"/>
  <c r="Y46" i="4"/>
  <c r="Y47" i="4" s="1"/>
  <c r="Y48" i="4" s="1"/>
  <c r="Y49" i="4" s="1"/>
  <c r="Y50" i="4" s="1"/>
  <c r="Y51" i="4" s="1"/>
  <c r="Y52" i="4" s="1"/>
  <c r="Z45" i="4"/>
  <c r="Y45" i="4"/>
  <c r="Z39" i="4"/>
  <c r="Z40" i="4" s="1"/>
  <c r="Z41" i="4" s="1"/>
  <c r="Z42" i="4" s="1"/>
  <c r="Z43" i="4" s="1"/>
  <c r="Z44" i="4" s="1"/>
  <c r="Y39" i="4"/>
  <c r="Y40" i="4" s="1"/>
  <c r="Y41" i="4" s="1"/>
  <c r="Y42" i="4" s="1"/>
  <c r="Y43" i="4" s="1"/>
  <c r="Y44" i="4" s="1"/>
  <c r="Z34" i="4"/>
  <c r="Z35" i="4" s="1"/>
  <c r="Z36" i="4" s="1"/>
  <c r="Z37" i="4" s="1"/>
  <c r="Z38" i="4" s="1"/>
  <c r="Y34" i="4"/>
  <c r="Y35" i="4" s="1"/>
  <c r="Y36" i="4" s="1"/>
  <c r="Y37" i="4" s="1"/>
  <c r="Y38" i="4" s="1"/>
  <c r="Z30" i="4"/>
  <c r="Z31" i="4" s="1"/>
  <c r="Z32" i="4" s="1"/>
  <c r="Z33" i="4" s="1"/>
  <c r="Y30" i="4"/>
  <c r="Y31" i="4" s="1"/>
  <c r="Y32" i="4" s="1"/>
  <c r="Y33" i="4" s="1"/>
  <c r="Z29" i="4"/>
  <c r="Y29" i="4"/>
  <c r="Z28" i="4"/>
  <c r="Y28" i="4"/>
  <c r="Y18" i="4"/>
  <c r="Y19" i="4" s="1"/>
  <c r="Y20" i="4" s="1"/>
  <c r="Y21" i="4" s="1"/>
  <c r="Y22" i="4" s="1"/>
  <c r="Y23" i="4" s="1"/>
  <c r="Y24" i="4" s="1"/>
  <c r="Y25" i="4" s="1"/>
  <c r="Y26" i="4" s="1"/>
  <c r="Y27" i="4" s="1"/>
  <c r="Y16" i="4"/>
  <c r="Y17" i="4" s="1"/>
  <c r="Z14" i="4"/>
  <c r="Z15" i="4" s="1"/>
  <c r="Z16" i="4" s="1"/>
  <c r="Z17" i="4" s="1"/>
  <c r="Z18" i="4" s="1"/>
  <c r="Z19" i="4" s="1"/>
  <c r="Z20" i="4" s="1"/>
  <c r="Z21" i="4" s="1"/>
  <c r="Z22" i="4" s="1"/>
  <c r="Z23" i="4" s="1"/>
  <c r="Z24" i="4" s="1"/>
  <c r="Z25" i="4" s="1"/>
  <c r="Z26" i="4" s="1"/>
  <c r="Z27" i="4" s="1"/>
  <c r="Y14" i="4"/>
  <c r="Y15" i="4" s="1"/>
  <c r="Z13" i="4"/>
  <c r="Y13" i="4"/>
  <c r="Y8" i="4"/>
  <c r="Y9" i="4" s="1"/>
  <c r="Y10" i="4" s="1"/>
  <c r="Y11" i="4" s="1"/>
  <c r="Y12" i="4" s="1"/>
  <c r="Z6" i="4"/>
  <c r="Z7" i="4" s="1"/>
  <c r="Y6" i="4"/>
  <c r="Y7" i="4" s="1"/>
  <c r="Z5" i="4"/>
  <c r="Y5" i="4"/>
  <c r="W151" i="4"/>
  <c r="W152" i="4" s="1"/>
  <c r="W153" i="4" s="1"/>
  <c r="W154" i="4" s="1"/>
  <c r="W155" i="4" s="1"/>
  <c r="V151" i="4"/>
  <c r="V152" i="4" s="1"/>
  <c r="V153" i="4" s="1"/>
  <c r="V154" i="4" s="1"/>
  <c r="V155" i="4" s="1"/>
  <c r="W147" i="4"/>
  <c r="W148" i="4" s="1"/>
  <c r="W149" i="4" s="1"/>
  <c r="W150" i="4" s="1"/>
  <c r="V147" i="4"/>
  <c r="V148" i="4" s="1"/>
  <c r="V149" i="4" s="1"/>
  <c r="V150" i="4" s="1"/>
  <c r="W135" i="4"/>
  <c r="W136" i="4" s="1"/>
  <c r="W137" i="4" s="1"/>
  <c r="W138" i="4" s="1"/>
  <c r="W139" i="4" s="1"/>
  <c r="W140" i="4" s="1"/>
  <c r="W141" i="4" s="1"/>
  <c r="W142" i="4" s="1"/>
  <c r="W143" i="4" s="1"/>
  <c r="W144" i="4" s="1"/>
  <c r="W145" i="4" s="1"/>
  <c r="W146" i="4" s="1"/>
  <c r="V135" i="4"/>
  <c r="V136" i="4" s="1"/>
  <c r="V137" i="4" s="1"/>
  <c r="V138" i="4" s="1"/>
  <c r="V139" i="4" s="1"/>
  <c r="V140" i="4" s="1"/>
  <c r="V141" i="4" s="1"/>
  <c r="V142" i="4" s="1"/>
  <c r="V143" i="4" s="1"/>
  <c r="V144" i="4" s="1"/>
  <c r="V145" i="4" s="1"/>
  <c r="V146" i="4" s="1"/>
  <c r="W121" i="4"/>
  <c r="W122" i="4" s="1"/>
  <c r="W123" i="4" s="1"/>
  <c r="W124" i="4" s="1"/>
  <c r="W125" i="4" s="1"/>
  <c r="W126" i="4" s="1"/>
  <c r="W127" i="4" s="1"/>
  <c r="W128" i="4" s="1"/>
  <c r="W129" i="4" s="1"/>
  <c r="W130" i="4" s="1"/>
  <c r="W131" i="4" s="1"/>
  <c r="W132" i="4" s="1"/>
  <c r="W133" i="4" s="1"/>
  <c r="W134" i="4" s="1"/>
  <c r="V121" i="4"/>
  <c r="V122" i="4" s="1"/>
  <c r="V123" i="4" s="1"/>
  <c r="V124" i="4" s="1"/>
  <c r="V125" i="4" s="1"/>
  <c r="V126" i="4" s="1"/>
  <c r="V127" i="4" s="1"/>
  <c r="V128" i="4" s="1"/>
  <c r="V129" i="4" s="1"/>
  <c r="V130" i="4" s="1"/>
  <c r="V131" i="4" s="1"/>
  <c r="V132" i="4" s="1"/>
  <c r="V133" i="4" s="1"/>
  <c r="V134" i="4" s="1"/>
  <c r="W108" i="4"/>
  <c r="W109" i="4" s="1"/>
  <c r="W110" i="4" s="1"/>
  <c r="W111" i="4" s="1"/>
  <c r="W112" i="4" s="1"/>
  <c r="W113" i="4" s="1"/>
  <c r="W114" i="4" s="1"/>
  <c r="W115" i="4" s="1"/>
  <c r="W116" i="4" s="1"/>
  <c r="W117" i="4" s="1"/>
  <c r="W118" i="4" s="1"/>
  <c r="W119" i="4" s="1"/>
  <c r="W120" i="4" s="1"/>
  <c r="V108" i="4"/>
  <c r="V109" i="4" s="1"/>
  <c r="V110" i="4" s="1"/>
  <c r="V111" i="4" s="1"/>
  <c r="V112" i="4" s="1"/>
  <c r="V113" i="4" s="1"/>
  <c r="V114" i="4" s="1"/>
  <c r="V115" i="4" s="1"/>
  <c r="V116" i="4" s="1"/>
  <c r="V117" i="4" s="1"/>
  <c r="V118" i="4" s="1"/>
  <c r="V119" i="4" s="1"/>
  <c r="V120" i="4" s="1"/>
  <c r="W100" i="4"/>
  <c r="W101" i="4" s="1"/>
  <c r="W102" i="4" s="1"/>
  <c r="W103" i="4" s="1"/>
  <c r="W104" i="4" s="1"/>
  <c r="W105" i="4" s="1"/>
  <c r="W106" i="4" s="1"/>
  <c r="W107" i="4" s="1"/>
  <c r="V100" i="4"/>
  <c r="V101" i="4" s="1"/>
  <c r="V102" i="4" s="1"/>
  <c r="V103" i="4" s="1"/>
  <c r="V104" i="4" s="1"/>
  <c r="V105" i="4" s="1"/>
  <c r="V106" i="4" s="1"/>
  <c r="V107" i="4" s="1"/>
  <c r="W94" i="4"/>
  <c r="W95" i="4" s="1"/>
  <c r="W96" i="4" s="1"/>
  <c r="W97" i="4" s="1"/>
  <c r="W98" i="4" s="1"/>
  <c r="W99" i="4" s="1"/>
  <c r="V94" i="4"/>
  <c r="V95" i="4" s="1"/>
  <c r="V96" i="4" s="1"/>
  <c r="V97" i="4" s="1"/>
  <c r="V98" i="4" s="1"/>
  <c r="V99" i="4" s="1"/>
  <c r="V80" i="4"/>
  <c r="V81" i="4" s="1"/>
  <c r="V82" i="4" s="1"/>
  <c r="V83" i="4" s="1"/>
  <c r="V84" i="4" s="1"/>
  <c r="V85" i="4" s="1"/>
  <c r="V86" i="4" s="1"/>
  <c r="V87" i="4" s="1"/>
  <c r="V88" i="4" s="1"/>
  <c r="V89" i="4" s="1"/>
  <c r="V90" i="4" s="1"/>
  <c r="V91" i="4" s="1"/>
  <c r="V92" i="4" s="1"/>
  <c r="V93" i="4" s="1"/>
  <c r="W79" i="4"/>
  <c r="W80" i="4" s="1"/>
  <c r="W81" i="4" s="1"/>
  <c r="W82" i="4" s="1"/>
  <c r="W83" i="4" s="1"/>
  <c r="W84" i="4" s="1"/>
  <c r="W85" i="4" s="1"/>
  <c r="W86" i="4" s="1"/>
  <c r="W87" i="4" s="1"/>
  <c r="W88" i="4" s="1"/>
  <c r="W89" i="4" s="1"/>
  <c r="W90" i="4" s="1"/>
  <c r="W91" i="4" s="1"/>
  <c r="W92" i="4" s="1"/>
  <c r="W93" i="4" s="1"/>
  <c r="V79" i="4"/>
  <c r="W74" i="4"/>
  <c r="W75" i="4" s="1"/>
  <c r="W76" i="4" s="1"/>
  <c r="W77" i="4" s="1"/>
  <c r="W78" i="4" s="1"/>
  <c r="V74" i="4"/>
  <c r="V75" i="4" s="1"/>
  <c r="V76" i="4" s="1"/>
  <c r="V77" i="4" s="1"/>
  <c r="V78" i="4" s="1"/>
  <c r="W68" i="4"/>
  <c r="W69" i="4" s="1"/>
  <c r="W70" i="4" s="1"/>
  <c r="W71" i="4" s="1"/>
  <c r="W72" i="4" s="1"/>
  <c r="W73" i="4" s="1"/>
  <c r="V68" i="4"/>
  <c r="V69" i="4" s="1"/>
  <c r="V70" i="4" s="1"/>
  <c r="V71" i="4" s="1"/>
  <c r="V72" i="4" s="1"/>
  <c r="V73" i="4" s="1"/>
  <c r="W65" i="4"/>
  <c r="W66" i="4" s="1"/>
  <c r="W67" i="4" s="1"/>
  <c r="V65" i="4"/>
  <c r="V66" i="4" s="1"/>
  <c r="V67" i="4" s="1"/>
  <c r="W54" i="4"/>
  <c r="W55" i="4" s="1"/>
  <c r="W56" i="4" s="1"/>
  <c r="W57" i="4" s="1"/>
  <c r="W58" i="4" s="1"/>
  <c r="W59" i="4" s="1"/>
  <c r="W60" i="4" s="1"/>
  <c r="W61" i="4" s="1"/>
  <c r="W62" i="4" s="1"/>
  <c r="W63" i="4" s="1"/>
  <c r="W64" i="4" s="1"/>
  <c r="V54" i="4"/>
  <c r="V55" i="4" s="1"/>
  <c r="V56" i="4" s="1"/>
  <c r="V57" i="4" s="1"/>
  <c r="V58" i="4" s="1"/>
  <c r="V59" i="4" s="1"/>
  <c r="V60" i="4" s="1"/>
  <c r="V61" i="4" s="1"/>
  <c r="V62" i="4" s="1"/>
  <c r="V63" i="4" s="1"/>
  <c r="V64" i="4" s="1"/>
  <c r="W53" i="4"/>
  <c r="V53" i="4"/>
  <c r="V48" i="4"/>
  <c r="V49" i="4" s="1"/>
  <c r="V50" i="4" s="1"/>
  <c r="V51" i="4" s="1"/>
  <c r="V52" i="4" s="1"/>
  <c r="W46" i="4"/>
  <c r="W47" i="4" s="1"/>
  <c r="W48" i="4" s="1"/>
  <c r="W49" i="4" s="1"/>
  <c r="W50" i="4" s="1"/>
  <c r="W51" i="4" s="1"/>
  <c r="W52" i="4" s="1"/>
  <c r="V46" i="4"/>
  <c r="V47" i="4" s="1"/>
  <c r="W40" i="4"/>
  <c r="W41" i="4" s="1"/>
  <c r="W42" i="4" s="1"/>
  <c r="W43" i="4" s="1"/>
  <c r="W44" i="4" s="1"/>
  <c r="W45" i="4" s="1"/>
  <c r="V40" i="4"/>
  <c r="V41" i="4" s="1"/>
  <c r="V42" i="4" s="1"/>
  <c r="V43" i="4" s="1"/>
  <c r="V44" i="4" s="1"/>
  <c r="V45" i="4" s="1"/>
  <c r="W39" i="4"/>
  <c r="V39" i="4"/>
  <c r="V32" i="4"/>
  <c r="V33" i="4" s="1"/>
  <c r="V34" i="4" s="1"/>
  <c r="V35" i="4" s="1"/>
  <c r="V36" i="4" s="1"/>
  <c r="V37" i="4" s="1"/>
  <c r="V38" i="4" s="1"/>
  <c r="V30" i="4"/>
  <c r="V31" i="4" s="1"/>
  <c r="W28" i="4"/>
  <c r="W29" i="4" s="1"/>
  <c r="W30" i="4" s="1"/>
  <c r="W31" i="4" s="1"/>
  <c r="W32" i="4" s="1"/>
  <c r="W33" i="4" s="1"/>
  <c r="W34" i="4" s="1"/>
  <c r="W35" i="4" s="1"/>
  <c r="W36" i="4" s="1"/>
  <c r="W37" i="4" s="1"/>
  <c r="W38" i="4" s="1"/>
  <c r="V28" i="4"/>
  <c r="V29" i="4" s="1"/>
  <c r="W6" i="4"/>
  <c r="W7" i="4" s="1"/>
  <c r="W8" i="4" s="1"/>
  <c r="W9" i="4" s="1"/>
  <c r="W10" i="4" s="1"/>
  <c r="W11" i="4" s="1"/>
  <c r="W12" i="4" s="1"/>
  <c r="W13" i="4" s="1"/>
  <c r="W14" i="4" s="1"/>
  <c r="W15" i="4" s="1"/>
  <c r="W16" i="4" s="1"/>
  <c r="W17" i="4" s="1"/>
  <c r="W18" i="4" s="1"/>
  <c r="W19" i="4" s="1"/>
  <c r="W20" i="4" s="1"/>
  <c r="W21" i="4" s="1"/>
  <c r="W22" i="4" s="1"/>
  <c r="W23" i="4" s="1"/>
  <c r="W24" i="4" s="1"/>
  <c r="W25" i="4" s="1"/>
  <c r="W26" i="4" s="1"/>
  <c r="W27" i="4" s="1"/>
  <c r="V6" i="4"/>
  <c r="W5" i="4"/>
  <c r="V5" i="4"/>
  <c r="T5" i="4"/>
  <c r="S135" i="4"/>
  <c r="S136" i="4" s="1"/>
  <c r="S137" i="4" s="1"/>
  <c r="S138" i="4" s="1"/>
  <c r="S139" i="4" s="1"/>
  <c r="S140" i="4" s="1"/>
  <c r="S141" i="4" s="1"/>
  <c r="S142" i="4" s="1"/>
  <c r="S143" i="4" s="1"/>
  <c r="S144" i="4" s="1"/>
  <c r="S145" i="4" s="1"/>
  <c r="S146" i="4" s="1"/>
  <c r="S147" i="4" s="1"/>
  <c r="S148" i="4" s="1"/>
  <c r="S149" i="4" s="1"/>
  <c r="S150" i="4" s="1"/>
  <c r="S151" i="4" s="1"/>
  <c r="S152" i="4" s="1"/>
  <c r="S153" i="4" s="1"/>
  <c r="S154" i="4" s="1"/>
  <c r="S155" i="4" s="1"/>
  <c r="S90" i="4"/>
  <c r="S91" i="4" s="1"/>
  <c r="S92" i="4" s="1"/>
  <c r="S93" i="4" s="1"/>
  <c r="S94" i="4" s="1"/>
  <c r="S95" i="4" s="1"/>
  <c r="S96" i="4" s="1"/>
  <c r="S97" i="4" s="1"/>
  <c r="S98" i="4" s="1"/>
  <c r="S99" i="4" s="1"/>
  <c r="S100" i="4" s="1"/>
  <c r="S101" i="4" s="1"/>
  <c r="S102" i="4" s="1"/>
  <c r="S103" i="4" s="1"/>
  <c r="S104" i="4" s="1"/>
  <c r="S105" i="4" s="1"/>
  <c r="S106" i="4" s="1"/>
  <c r="S107" i="4" s="1"/>
  <c r="S108" i="4" s="1"/>
  <c r="S109" i="4" s="1"/>
  <c r="S110" i="4" s="1"/>
  <c r="S111" i="4" s="1"/>
  <c r="S112" i="4" s="1"/>
  <c r="S113" i="4" s="1"/>
  <c r="S114" i="4" s="1"/>
  <c r="S115" i="4" s="1"/>
  <c r="S116" i="4" s="1"/>
  <c r="S117" i="4" s="1"/>
  <c r="S118" i="4" s="1"/>
  <c r="S119" i="4" s="1"/>
  <c r="S120" i="4" s="1"/>
  <c r="S121" i="4" s="1"/>
  <c r="S122" i="4" s="1"/>
  <c r="S123" i="4" s="1"/>
  <c r="S124" i="4" s="1"/>
  <c r="S125" i="4" s="1"/>
  <c r="S126" i="4" s="1"/>
  <c r="S127" i="4" s="1"/>
  <c r="S128" i="4" s="1"/>
  <c r="S129" i="4" s="1"/>
  <c r="S130" i="4" s="1"/>
  <c r="S131" i="4" s="1"/>
  <c r="S132" i="4" s="1"/>
  <c r="S133" i="4" s="1"/>
  <c r="S134" i="4" s="1"/>
  <c r="S60" i="4"/>
  <c r="S61" i="4" s="1"/>
  <c r="S62" i="4" s="1"/>
  <c r="S63" i="4" s="1"/>
  <c r="S64" i="4" s="1"/>
  <c r="S65" i="4" s="1"/>
  <c r="S66" i="4" s="1"/>
  <c r="S67" i="4" s="1"/>
  <c r="S68" i="4" s="1"/>
  <c r="S69" i="4" s="1"/>
  <c r="S70" i="4" s="1"/>
  <c r="S71" i="4" s="1"/>
  <c r="S72" i="4" s="1"/>
  <c r="S73" i="4" s="1"/>
  <c r="S74" i="4" s="1"/>
  <c r="S75" i="4" s="1"/>
  <c r="S76" i="4" s="1"/>
  <c r="S77" i="4" s="1"/>
  <c r="S78" i="4" s="1"/>
  <c r="S79" i="4" s="1"/>
  <c r="S80" i="4" s="1"/>
  <c r="S81" i="4" s="1"/>
  <c r="S82" i="4" s="1"/>
  <c r="S83" i="4" s="1"/>
  <c r="S84" i="4" s="1"/>
  <c r="S85" i="4" s="1"/>
  <c r="S86" i="4" s="1"/>
  <c r="S87" i="4" s="1"/>
  <c r="S88" i="4" s="1"/>
  <c r="S89" i="4" s="1"/>
  <c r="S8" i="4"/>
  <c r="S9" i="4" s="1"/>
  <c r="S10" i="4" s="1"/>
  <c r="S11" i="4" s="1"/>
  <c r="S12" i="4" s="1"/>
  <c r="S13" i="4" s="1"/>
  <c r="S14" i="4" s="1"/>
  <c r="S15" i="4" s="1"/>
  <c r="S16" i="4" s="1"/>
  <c r="S17" i="4" s="1"/>
  <c r="S18" i="4" s="1"/>
  <c r="S19" i="4" s="1"/>
  <c r="S20" i="4" s="1"/>
  <c r="S21" i="4" s="1"/>
  <c r="S22" i="4" s="1"/>
  <c r="S23" i="4" s="1"/>
  <c r="S24" i="4" s="1"/>
  <c r="S25" i="4" s="1"/>
  <c r="S26" i="4" s="1"/>
  <c r="S27" i="4" s="1"/>
  <c r="S28" i="4" s="1"/>
  <c r="S29" i="4" s="1"/>
  <c r="S30" i="4" s="1"/>
  <c r="S31" i="4" s="1"/>
  <c r="S32" i="4" s="1"/>
  <c r="S33" i="4" s="1"/>
  <c r="S34" i="4" s="1"/>
  <c r="S35" i="4" s="1"/>
  <c r="S36" i="4" s="1"/>
  <c r="S37" i="4" s="1"/>
  <c r="S38" i="4" s="1"/>
  <c r="S39" i="4" s="1"/>
  <c r="S40" i="4" s="1"/>
  <c r="S41" i="4" s="1"/>
  <c r="S42" i="4" s="1"/>
  <c r="S43" i="4" s="1"/>
  <c r="S44" i="4" s="1"/>
  <c r="S45" i="4" s="1"/>
  <c r="S46" i="4" s="1"/>
  <c r="S47" i="4" s="1"/>
  <c r="S48" i="4" s="1"/>
  <c r="S49" i="4" s="1"/>
  <c r="S50" i="4" s="1"/>
  <c r="S51" i="4" s="1"/>
  <c r="S52" i="4" s="1"/>
  <c r="S53" i="4" s="1"/>
  <c r="S54" i="4" s="1"/>
  <c r="S55" i="4" s="1"/>
  <c r="S56" i="4" s="1"/>
  <c r="S57" i="4" s="1"/>
  <c r="S58" i="4" s="1"/>
  <c r="S59" i="4" s="1"/>
  <c r="S7" i="4"/>
  <c r="S6" i="4"/>
  <c r="S5" i="4"/>
  <c r="Z4" i="4"/>
  <c r="Y4" i="4"/>
  <c r="W4" i="4"/>
  <c r="V4" i="4"/>
  <c r="X157" i="4"/>
  <c r="U157" i="4"/>
  <c r="Y157" i="4" l="1"/>
  <c r="Z157" i="4"/>
  <c r="Z8" i="4"/>
  <c r="Z9" i="4" s="1"/>
  <c r="Z10" i="4" s="1"/>
  <c r="Z11" i="4" s="1"/>
  <c r="Z12" i="4" s="1"/>
  <c r="V7" i="4"/>
  <c r="V8" i="4" s="1"/>
  <c r="V9" i="4" s="1"/>
  <c r="V10" i="4" s="1"/>
  <c r="V11" i="4" s="1"/>
  <c r="V12" i="4" s="1"/>
  <c r="V13" i="4" s="1"/>
  <c r="V14" i="4" s="1"/>
  <c r="V15" i="4" s="1"/>
  <c r="V16" i="4" s="1"/>
  <c r="V17" i="4" s="1"/>
  <c r="V18" i="4" s="1"/>
  <c r="V19" i="4" s="1"/>
  <c r="V20" i="4" s="1"/>
  <c r="V21" i="4" s="1"/>
  <c r="V22" i="4" s="1"/>
  <c r="V23" i="4" s="1"/>
  <c r="V24" i="4" s="1"/>
  <c r="V25" i="4" s="1"/>
  <c r="V26" i="4" s="1"/>
  <c r="V27" i="4" s="1"/>
  <c r="W157" i="4"/>
  <c r="A57" i="4"/>
  <c r="A53" i="4"/>
  <c r="A83" i="4"/>
  <c r="A79" i="4"/>
  <c r="A123" i="4"/>
  <c r="A118" i="4"/>
  <c r="A154" i="4"/>
  <c r="A150" i="4"/>
  <c r="A152" i="4"/>
  <c r="A121" i="4"/>
  <c r="A81" i="4"/>
  <c r="A55" i="4"/>
  <c r="R157" i="4"/>
  <c r="L157" i="4"/>
  <c r="T6" i="4"/>
  <c r="T7" i="4" s="1"/>
  <c r="T8" i="4" s="1"/>
  <c r="T9" i="4" s="1"/>
  <c r="T10" i="4" s="1"/>
  <c r="T11" i="4" s="1"/>
  <c r="T12" i="4" s="1"/>
  <c r="T13" i="4" s="1"/>
  <c r="T14" i="4" s="1"/>
  <c r="T15" i="4" s="1"/>
  <c r="T16" i="4" s="1"/>
  <c r="T17" i="4" s="1"/>
  <c r="T18" i="4" s="1"/>
  <c r="T19" i="4" s="1"/>
  <c r="T20" i="4" s="1"/>
  <c r="T21" i="4" s="1"/>
  <c r="T22" i="4" s="1"/>
  <c r="T23" i="4" s="1"/>
  <c r="T24" i="4" s="1"/>
  <c r="T25" i="4" s="1"/>
  <c r="T26" i="4" s="1"/>
  <c r="T27" i="4" s="1"/>
  <c r="T28" i="4" s="1"/>
  <c r="T29" i="4" s="1"/>
  <c r="T30" i="4" s="1"/>
  <c r="T31" i="4" s="1"/>
  <c r="T32" i="4" s="1"/>
  <c r="T33" i="4" s="1"/>
  <c r="T34" i="4" s="1"/>
  <c r="T35" i="4" s="1"/>
  <c r="T36" i="4" s="1"/>
  <c r="T37" i="4" s="1"/>
  <c r="T38" i="4" s="1"/>
  <c r="T39" i="4" s="1"/>
  <c r="T40" i="4" s="1"/>
  <c r="T41" i="4" s="1"/>
  <c r="T42" i="4" s="1"/>
  <c r="T43" i="4" s="1"/>
  <c r="T44" i="4" s="1"/>
  <c r="T45" i="4" s="1"/>
  <c r="T46" i="4" s="1"/>
  <c r="T47" i="4" s="1"/>
  <c r="T48" i="4" s="1"/>
  <c r="T49" i="4" s="1"/>
  <c r="T50" i="4" s="1"/>
  <c r="T51" i="4" s="1"/>
  <c r="T52" i="4" s="1"/>
  <c r="T53" i="4" s="1"/>
  <c r="T54" i="4" s="1"/>
  <c r="T55" i="4" s="1"/>
  <c r="T56" i="4" s="1"/>
  <c r="T57" i="4" s="1"/>
  <c r="T58" i="4" s="1"/>
  <c r="T59" i="4" s="1"/>
  <c r="T60" i="4"/>
  <c r="T61" i="4" s="1"/>
  <c r="T62" i="4" s="1"/>
  <c r="T63" i="4" s="1"/>
  <c r="T64" i="4" s="1"/>
  <c r="T65" i="4" s="1"/>
  <c r="T66" i="4" s="1"/>
  <c r="T67" i="4" s="1"/>
  <c r="T68" i="4" s="1"/>
  <c r="T69" i="4" s="1"/>
  <c r="T70" i="4" s="1"/>
  <c r="T71" i="4" s="1"/>
  <c r="T72" i="4" s="1"/>
  <c r="T73" i="4" s="1"/>
  <c r="T74" i="4" s="1"/>
  <c r="T75" i="4" s="1"/>
  <c r="T76" i="4" s="1"/>
  <c r="T77" i="4" s="1"/>
  <c r="T78" i="4" s="1"/>
  <c r="T79" i="4" s="1"/>
  <c r="T80" i="4" s="1"/>
  <c r="T81" i="4" s="1"/>
  <c r="T82" i="4" s="1"/>
  <c r="T83" i="4" s="1"/>
  <c r="T84" i="4" s="1"/>
  <c r="T85" i="4" s="1"/>
  <c r="T86" i="4" s="1"/>
  <c r="T87" i="4" s="1"/>
  <c r="T88" i="4" s="1"/>
  <c r="T89" i="4" s="1"/>
  <c r="T90" i="4"/>
  <c r="T91" i="4" s="1"/>
  <c r="T92" i="4" s="1"/>
  <c r="T93" i="4" s="1"/>
  <c r="T94" i="4" s="1"/>
  <c r="T95" i="4" s="1"/>
  <c r="T96" i="4" s="1"/>
  <c r="T97" i="4" s="1"/>
  <c r="T98" i="4" s="1"/>
  <c r="T99" i="4" s="1"/>
  <c r="T100" i="4" s="1"/>
  <c r="T101" i="4" s="1"/>
  <c r="T102" i="4" s="1"/>
  <c r="T103" i="4" s="1"/>
  <c r="T104" i="4" s="1"/>
  <c r="T105" i="4" s="1"/>
  <c r="T106" i="4" s="1"/>
  <c r="T107" i="4" s="1"/>
  <c r="T108" i="4" s="1"/>
  <c r="T109" i="4" s="1"/>
  <c r="T110" i="4" s="1"/>
  <c r="T111" i="4" s="1"/>
  <c r="T112" i="4" s="1"/>
  <c r="T113" i="4" s="1"/>
  <c r="T114" i="4" s="1"/>
  <c r="T115" i="4" s="1"/>
  <c r="T116" i="4" s="1"/>
  <c r="T117" i="4" s="1"/>
  <c r="T118" i="4" s="1"/>
  <c r="T119" i="4" s="1"/>
  <c r="T120" i="4" s="1"/>
  <c r="T121" i="4" s="1"/>
  <c r="T122" i="4" s="1"/>
  <c r="T123" i="4" s="1"/>
  <c r="T124" i="4" s="1"/>
  <c r="T125" i="4" s="1"/>
  <c r="T126" i="4" s="1"/>
  <c r="T127" i="4" s="1"/>
  <c r="T128" i="4" s="1"/>
  <c r="T129" i="4" s="1"/>
  <c r="T130" i="4" s="1"/>
  <c r="T131" i="4" s="1"/>
  <c r="T132" i="4" s="1"/>
  <c r="T133" i="4" s="1"/>
  <c r="T134" i="4" s="1"/>
  <c r="T135" i="4"/>
  <c r="T136" i="4" s="1"/>
  <c r="T137" i="4" s="1"/>
  <c r="T138" i="4" s="1"/>
  <c r="T139" i="4" s="1"/>
  <c r="T140" i="4" s="1"/>
  <c r="T141" i="4" s="1"/>
  <c r="T142" i="4" s="1"/>
  <c r="T143" i="4" s="1"/>
  <c r="T144" i="4" s="1"/>
  <c r="T145" i="4" s="1"/>
  <c r="T146" i="4" s="1"/>
  <c r="T147" i="4" s="1"/>
  <c r="T148" i="4" s="1"/>
  <c r="T149" i="4" s="1"/>
  <c r="T150" i="4" s="1"/>
  <c r="T151" i="4" s="1"/>
  <c r="T152" i="4" s="1"/>
  <c r="T153" i="4" s="1"/>
  <c r="T154" i="4" s="1"/>
  <c r="T155" i="4" s="1"/>
  <c r="T4" i="4"/>
  <c r="S4" i="4"/>
  <c r="Q6" i="4"/>
  <c r="Q7" i="4"/>
  <c r="Q8" i="4"/>
  <c r="Q9" i="4"/>
  <c r="Q10" i="4" s="1"/>
  <c r="Q11" i="4" s="1"/>
  <c r="Q12" i="4"/>
  <c r="Q13" i="4"/>
  <c r="Q14" i="4"/>
  <c r="Q15" i="4" s="1"/>
  <c r="Q16" i="4" s="1"/>
  <c r="Q17" i="4" s="1"/>
  <c r="Q18" i="4" s="1"/>
  <c r="Q19" i="4" s="1"/>
  <c r="Q20" i="4" s="1"/>
  <c r="Q21" i="4"/>
  <c r="Q22" i="4" s="1"/>
  <c r="Q23" i="4" s="1"/>
  <c r="Q24" i="4" s="1"/>
  <c r="Q25" i="4" s="1"/>
  <c r="Q26" i="4" s="1"/>
  <c r="Q27" i="4" s="1"/>
  <c r="Q28" i="4"/>
  <c r="Q29" i="4"/>
  <c r="Q30" i="4"/>
  <c r="Q31" i="4" s="1"/>
  <c r="Q32" i="4" s="1"/>
  <c r="Q33" i="4" s="1"/>
  <c r="Q34" i="4" s="1"/>
  <c r="Q35" i="4" s="1"/>
  <c r="Q36" i="4" s="1"/>
  <c r="Q37" i="4" s="1"/>
  <c r="Q38" i="4" s="1"/>
  <c r="Q39" i="4"/>
  <c r="Q40" i="4"/>
  <c r="Q41" i="4" s="1"/>
  <c r="Q42" i="4" s="1"/>
  <c r="Q43" i="4" s="1"/>
  <c r="Q44" i="4" s="1"/>
  <c r="Q45" i="4" s="1"/>
  <c r="Q46" i="4" s="1"/>
  <c r="Q47" i="4" s="1"/>
  <c r="Q48" i="4"/>
  <c r="Q49" i="4"/>
  <c r="Q50" i="4" s="1"/>
  <c r="Q51" i="4" s="1"/>
  <c r="Q52" i="4" s="1"/>
  <c r="Q53" i="4" s="1"/>
  <c r="Q54" i="4" s="1"/>
  <c r="Q55" i="4" s="1"/>
  <c r="Q56" i="4" s="1"/>
  <c r="Q57" i="4" s="1"/>
  <c r="Q58" i="4" s="1"/>
  <c r="Q59" i="4" s="1"/>
  <c r="Q60" i="4" s="1"/>
  <c r="Q61" i="4" s="1"/>
  <c r="Q62" i="4" s="1"/>
  <c r="Q63" i="4" s="1"/>
  <c r="Q64" i="4" s="1"/>
  <c r="Q65" i="4"/>
  <c r="Q66" i="4"/>
  <c r="Q67" i="4" s="1"/>
  <c r="Q68" i="4" s="1"/>
  <c r="Q69" i="4"/>
  <c r="Q70" i="4" s="1"/>
  <c r="Q71" i="4" s="1"/>
  <c r="Q72" i="4" s="1"/>
  <c r="Q73" i="4" s="1"/>
  <c r="Q74" i="4" s="1"/>
  <c r="Q75" i="4" s="1"/>
  <c r="Q76" i="4" s="1"/>
  <c r="Q77" i="4" s="1"/>
  <c r="Q78" i="4" s="1"/>
  <c r="Q79" i="4" s="1"/>
  <c r="Q80" i="4" s="1"/>
  <c r="Q81" i="4" s="1"/>
  <c r="Q82" i="4" s="1"/>
  <c r="Q83" i="4" s="1"/>
  <c r="Q84" i="4" s="1"/>
  <c r="Q85" i="4" s="1"/>
  <c r="Q86" i="4" s="1"/>
  <c r="Q87" i="4"/>
  <c r="Q88" i="4" s="1"/>
  <c r="Q89" i="4" s="1"/>
  <c r="Q90" i="4" s="1"/>
  <c r="Q91" i="4"/>
  <c r="Q92" i="4"/>
  <c r="Q93" i="4" s="1"/>
  <c r="Q94" i="4" s="1"/>
  <c r="Q95" i="4" s="1"/>
  <c r="Q96" i="4" s="1"/>
  <c r="Q97" i="4" s="1"/>
  <c r="Q98" i="4" s="1"/>
  <c r="Q99" i="4" s="1"/>
  <c r="Q100" i="4" s="1"/>
  <c r="Q101" i="4" s="1"/>
  <c r="Q102" i="4" s="1"/>
  <c r="Q103" i="4" s="1"/>
  <c r="Q104" i="4" s="1"/>
  <c r="Q105" i="4" s="1"/>
  <c r="Q106" i="4" s="1"/>
  <c r="Q107" i="4" s="1"/>
  <c r="Q108" i="4" s="1"/>
  <c r="Q109" i="4" s="1"/>
  <c r="Q110" i="4" s="1"/>
  <c r="Q111" i="4" s="1"/>
  <c r="Q112" i="4" s="1"/>
  <c r="Q113" i="4" s="1"/>
  <c r="Q114" i="4" s="1"/>
  <c r="Q115" i="4" s="1"/>
  <c r="Q116" i="4" s="1"/>
  <c r="Q117" i="4" s="1"/>
  <c r="Q118" i="4" s="1"/>
  <c r="Q119" i="4" s="1"/>
  <c r="Q120" i="4" s="1"/>
  <c r="Q121" i="4" s="1"/>
  <c r="Q122" i="4" s="1"/>
  <c r="Q123" i="4" s="1"/>
  <c r="Q124" i="4" s="1"/>
  <c r="Q125" i="4"/>
  <c r="Q126" i="4" s="1"/>
  <c r="Q127" i="4" s="1"/>
  <c r="Q128" i="4" s="1"/>
  <c r="Q129" i="4" s="1"/>
  <c r="Q130" i="4" s="1"/>
  <c r="Q131" i="4" s="1"/>
  <c r="Q132" i="4" s="1"/>
  <c r="Q133" i="4" s="1"/>
  <c r="Q134" i="4" s="1"/>
  <c r="Q135" i="4" s="1"/>
  <c r="Q136" i="4" s="1"/>
  <c r="Q137" i="4" s="1"/>
  <c r="Q138" i="4" s="1"/>
  <c r="Q139" i="4" s="1"/>
  <c r="Q140" i="4" s="1"/>
  <c r="Q141" i="4" s="1"/>
  <c r="Q142" i="4" s="1"/>
  <c r="Q143" i="4" s="1"/>
  <c r="Q144" i="4" s="1"/>
  <c r="Q145" i="4"/>
  <c r="Q146" i="4" s="1"/>
  <c r="Q147" i="4" s="1"/>
  <c r="Q148" i="4" s="1"/>
  <c r="Q149" i="4" s="1"/>
  <c r="Q150" i="4" s="1"/>
  <c r="Q151" i="4" s="1"/>
  <c r="Q152" i="4" s="1"/>
  <c r="Q153" i="4" s="1"/>
  <c r="Q154" i="4" s="1"/>
  <c r="Q155" i="4" s="1"/>
  <c r="Q5" i="4"/>
  <c r="P6" i="4"/>
  <c r="P7" i="4"/>
  <c r="P8" i="4"/>
  <c r="P9" i="4"/>
  <c r="P10" i="4" s="1"/>
  <c r="P11" i="4" s="1"/>
  <c r="P12" i="4"/>
  <c r="P13" i="4"/>
  <c r="P14" i="4"/>
  <c r="P15" i="4" s="1"/>
  <c r="P16" i="4" s="1"/>
  <c r="P17" i="4" s="1"/>
  <c r="P18" i="4" s="1"/>
  <c r="P19" i="4" s="1"/>
  <c r="P20" i="4" s="1"/>
  <c r="P21" i="4"/>
  <c r="P22" i="4" s="1"/>
  <c r="P23" i="4" s="1"/>
  <c r="P24" i="4" s="1"/>
  <c r="P25" i="4" s="1"/>
  <c r="P26" i="4" s="1"/>
  <c r="P27" i="4" s="1"/>
  <c r="P28" i="4"/>
  <c r="P29" i="4"/>
  <c r="P30" i="4"/>
  <c r="P31" i="4" s="1"/>
  <c r="P32" i="4" s="1"/>
  <c r="P33" i="4" s="1"/>
  <c r="P34" i="4" s="1"/>
  <c r="P35" i="4" s="1"/>
  <c r="P36" i="4" s="1"/>
  <c r="P37" i="4" s="1"/>
  <c r="P38" i="4" s="1"/>
  <c r="P39" i="4"/>
  <c r="P40" i="4"/>
  <c r="P41" i="4" s="1"/>
  <c r="P42" i="4" s="1"/>
  <c r="P43" i="4" s="1"/>
  <c r="P44" i="4" s="1"/>
  <c r="P45" i="4" s="1"/>
  <c r="P46" i="4" s="1"/>
  <c r="P47" i="4" s="1"/>
  <c r="P48" i="4"/>
  <c r="P49" i="4" s="1"/>
  <c r="P50" i="4" s="1"/>
  <c r="P51" i="4" s="1"/>
  <c r="P52" i="4" s="1"/>
  <c r="P53" i="4" s="1"/>
  <c r="P54" i="4" s="1"/>
  <c r="P55" i="4" s="1"/>
  <c r="P56" i="4" s="1"/>
  <c r="P57" i="4" s="1"/>
  <c r="P58" i="4" s="1"/>
  <c r="P59" i="4" s="1"/>
  <c r="P60" i="4" s="1"/>
  <c r="P61" i="4" s="1"/>
  <c r="P62" i="4" s="1"/>
  <c r="P63" i="4" s="1"/>
  <c r="P64" i="4" s="1"/>
  <c r="P65" i="4"/>
  <c r="P66" i="4"/>
  <c r="P67" i="4" s="1"/>
  <c r="P68" i="4" s="1"/>
  <c r="P69" i="4"/>
  <c r="P70" i="4" s="1"/>
  <c r="P71" i="4" s="1"/>
  <c r="P72" i="4" s="1"/>
  <c r="P73" i="4" s="1"/>
  <c r="P74" i="4" s="1"/>
  <c r="P75" i="4" s="1"/>
  <c r="P76" i="4" s="1"/>
  <c r="P77" i="4" s="1"/>
  <c r="P78" i="4" s="1"/>
  <c r="P79" i="4" s="1"/>
  <c r="P80" i="4" s="1"/>
  <c r="P81" i="4" s="1"/>
  <c r="P82" i="4" s="1"/>
  <c r="P83" i="4" s="1"/>
  <c r="P84" i="4" s="1"/>
  <c r="P85" i="4" s="1"/>
  <c r="P86" i="4" s="1"/>
  <c r="P87" i="4"/>
  <c r="P88" i="4" s="1"/>
  <c r="P89" i="4" s="1"/>
  <c r="P90" i="4" s="1"/>
  <c r="P91" i="4"/>
  <c r="P92" i="4"/>
  <c r="P93" i="4" s="1"/>
  <c r="P94" i="4" s="1"/>
  <c r="P95" i="4" s="1"/>
  <c r="P96" i="4" s="1"/>
  <c r="P97" i="4" s="1"/>
  <c r="P98" i="4" s="1"/>
  <c r="P99" i="4" s="1"/>
  <c r="P100" i="4" s="1"/>
  <c r="P101" i="4" s="1"/>
  <c r="P102" i="4" s="1"/>
  <c r="P103" i="4" s="1"/>
  <c r="P104" i="4" s="1"/>
  <c r="P105" i="4" s="1"/>
  <c r="P106" i="4" s="1"/>
  <c r="P107" i="4" s="1"/>
  <c r="P108" i="4" s="1"/>
  <c r="P109" i="4" s="1"/>
  <c r="P110" i="4" s="1"/>
  <c r="P111" i="4" s="1"/>
  <c r="P112" i="4" s="1"/>
  <c r="P113" i="4" s="1"/>
  <c r="P114" i="4" s="1"/>
  <c r="P115" i="4" s="1"/>
  <c r="P116" i="4" s="1"/>
  <c r="P117" i="4" s="1"/>
  <c r="P118" i="4" s="1"/>
  <c r="P119" i="4" s="1"/>
  <c r="P120" i="4" s="1"/>
  <c r="P121" i="4" s="1"/>
  <c r="P122" i="4" s="1"/>
  <c r="P123" i="4" s="1"/>
  <c r="P124" i="4" s="1"/>
  <c r="P125" i="4"/>
  <c r="P126" i="4" s="1"/>
  <c r="P127" i="4" s="1"/>
  <c r="P128" i="4" s="1"/>
  <c r="P129" i="4" s="1"/>
  <c r="P130" i="4" s="1"/>
  <c r="P131" i="4" s="1"/>
  <c r="P132" i="4" s="1"/>
  <c r="P133" i="4" s="1"/>
  <c r="P134" i="4" s="1"/>
  <c r="P135" i="4" s="1"/>
  <c r="P136" i="4" s="1"/>
  <c r="P137" i="4" s="1"/>
  <c r="P138" i="4" s="1"/>
  <c r="P139" i="4" s="1"/>
  <c r="P140" i="4" s="1"/>
  <c r="P141" i="4" s="1"/>
  <c r="P142" i="4" s="1"/>
  <c r="P143" i="4" s="1"/>
  <c r="P144" i="4" s="1"/>
  <c r="P145" i="4"/>
  <c r="P146" i="4" s="1"/>
  <c r="P147" i="4" s="1"/>
  <c r="P148" i="4" s="1"/>
  <c r="P149" i="4" s="1"/>
  <c r="P150" i="4" s="1"/>
  <c r="P151" i="4" s="1"/>
  <c r="P152" i="4" s="1"/>
  <c r="P153" i="4" s="1"/>
  <c r="P154" i="4" s="1"/>
  <c r="P155" i="4" s="1"/>
  <c r="P5" i="4"/>
  <c r="Q4" i="4"/>
  <c r="P4" i="4"/>
  <c r="N6" i="4"/>
  <c r="N7" i="4" s="1"/>
  <c r="N8" i="4" s="1"/>
  <c r="N9" i="4" s="1"/>
  <c r="N10" i="4" s="1"/>
  <c r="N11" i="4" s="1"/>
  <c r="N12" i="4" s="1"/>
  <c r="N29" i="4"/>
  <c r="N30" i="4" s="1"/>
  <c r="N31" i="4" s="1"/>
  <c r="N32" i="4" s="1"/>
  <c r="N33" i="4" s="1"/>
  <c r="N34" i="4" s="1"/>
  <c r="N35" i="4" s="1"/>
  <c r="N36" i="4" s="1"/>
  <c r="N37" i="4" s="1"/>
  <c r="N38" i="4" s="1"/>
  <c r="N39" i="4" s="1"/>
  <c r="N40" i="4" s="1"/>
  <c r="N41" i="4" s="1"/>
  <c r="N42" i="4" s="1"/>
  <c r="N43" i="4" s="1"/>
  <c r="N44" i="4" s="1"/>
  <c r="N45" i="4" s="1"/>
  <c r="N46" i="4"/>
  <c r="N47" i="4"/>
  <c r="N48" i="4" s="1"/>
  <c r="N49" i="4" s="1"/>
  <c r="N50" i="4" s="1"/>
  <c r="N51" i="4" s="1"/>
  <c r="N52" i="4" s="1"/>
  <c r="N53" i="4" s="1"/>
  <c r="N54" i="4" s="1"/>
  <c r="N55" i="4" s="1"/>
  <c r="N56" i="4" s="1"/>
  <c r="N57" i="4" s="1"/>
  <c r="N58" i="4" s="1"/>
  <c r="N59" i="4" s="1"/>
  <c r="N60" i="4" s="1"/>
  <c r="N61" i="4" s="1"/>
  <c r="N62" i="4" s="1"/>
  <c r="N63" i="4" s="1"/>
  <c r="N64" i="4" s="1"/>
  <c r="N65" i="4" s="1"/>
  <c r="N66" i="4" s="1"/>
  <c r="N67" i="4" s="1"/>
  <c r="N68" i="4" s="1"/>
  <c r="N69" i="4" s="1"/>
  <c r="N70" i="4" s="1"/>
  <c r="N71" i="4" s="1"/>
  <c r="N72" i="4" s="1"/>
  <c r="N73" i="4" s="1"/>
  <c r="N74" i="4" s="1"/>
  <c r="N75" i="4" s="1"/>
  <c r="N76" i="4" s="1"/>
  <c r="N77" i="4" s="1"/>
  <c r="N78" i="4" s="1"/>
  <c r="N79" i="4" s="1"/>
  <c r="N80" i="4"/>
  <c r="N81" i="4"/>
  <c r="N82" i="4" s="1"/>
  <c r="N83" i="4" s="1"/>
  <c r="N84" i="4" s="1"/>
  <c r="N85" i="4" s="1"/>
  <c r="N86" i="4" s="1"/>
  <c r="N87" i="4" s="1"/>
  <c r="N88" i="4" s="1"/>
  <c r="N89" i="4" s="1"/>
  <c r="N90" i="4" s="1"/>
  <c r="N91" i="4" s="1"/>
  <c r="N92" i="4" s="1"/>
  <c r="N93" i="4" s="1"/>
  <c r="N94" i="4"/>
  <c r="N95" i="4"/>
  <c r="N96" i="4" s="1"/>
  <c r="N97" i="4" s="1"/>
  <c r="N98" i="4" s="1"/>
  <c r="N99" i="4" s="1"/>
  <c r="N100" i="4"/>
  <c r="N101" i="4"/>
  <c r="N102" i="4" s="1"/>
  <c r="N103" i="4" s="1"/>
  <c r="N104" i="4" s="1"/>
  <c r="N105" i="4" s="1"/>
  <c r="N106" i="4" s="1"/>
  <c r="N107" i="4" s="1"/>
  <c r="N108" i="4" s="1"/>
  <c r="N109" i="4" s="1"/>
  <c r="N110" i="4" s="1"/>
  <c r="N111" i="4" s="1"/>
  <c r="N112" i="4" s="1"/>
  <c r="N113" i="4" s="1"/>
  <c r="N114" i="4"/>
  <c r="N115" i="4"/>
  <c r="N116" i="4" s="1"/>
  <c r="N117" i="4" s="1"/>
  <c r="N118" i="4" s="1"/>
  <c r="N119" i="4" s="1"/>
  <c r="N120" i="4" s="1"/>
  <c r="N121" i="4"/>
  <c r="N122" i="4" s="1"/>
  <c r="N123" i="4" s="1"/>
  <c r="N124" i="4" s="1"/>
  <c r="N125" i="4" s="1"/>
  <c r="N126" i="4" s="1"/>
  <c r="N127" i="4" s="1"/>
  <c r="N128" i="4" s="1"/>
  <c r="N129" i="4" s="1"/>
  <c r="N130" i="4" s="1"/>
  <c r="N131" i="4" s="1"/>
  <c r="N132" i="4" s="1"/>
  <c r="N133" i="4" s="1"/>
  <c r="N134" i="4" s="1"/>
  <c r="N135" i="4" s="1"/>
  <c r="N136" i="4"/>
  <c r="N137" i="4" s="1"/>
  <c r="N138" i="4" s="1"/>
  <c r="N139" i="4" s="1"/>
  <c r="N140" i="4" s="1"/>
  <c r="N141" i="4" s="1"/>
  <c r="N142" i="4" s="1"/>
  <c r="N143" i="4" s="1"/>
  <c r="N144" i="4" s="1"/>
  <c r="N145" i="4" s="1"/>
  <c r="N146" i="4" s="1"/>
  <c r="N147" i="4" s="1"/>
  <c r="N148" i="4" s="1"/>
  <c r="N149" i="4" s="1"/>
  <c r="N150" i="4" s="1"/>
  <c r="N151" i="4" s="1"/>
  <c r="N152" i="4" s="1"/>
  <c r="N153" i="4" s="1"/>
  <c r="N154" i="4" s="1"/>
  <c r="N155" i="4" s="1"/>
  <c r="N5" i="4"/>
  <c r="M6" i="4"/>
  <c r="M7" i="4" s="1"/>
  <c r="M8" i="4" s="1"/>
  <c r="M9" i="4" s="1"/>
  <c r="M10" i="4" s="1"/>
  <c r="M11" i="4" s="1"/>
  <c r="M12" i="4" s="1"/>
  <c r="M29" i="4"/>
  <c r="M30" i="4" s="1"/>
  <c r="M31" i="4" s="1"/>
  <c r="M32" i="4" s="1"/>
  <c r="M33" i="4" s="1"/>
  <c r="M34" i="4" s="1"/>
  <c r="M35" i="4" s="1"/>
  <c r="M36" i="4" s="1"/>
  <c r="M37" i="4" s="1"/>
  <c r="M38" i="4" s="1"/>
  <c r="M39" i="4" s="1"/>
  <c r="M40" i="4" s="1"/>
  <c r="M41" i="4" s="1"/>
  <c r="M42" i="4" s="1"/>
  <c r="M43" i="4" s="1"/>
  <c r="M44" i="4" s="1"/>
  <c r="M45" i="4" s="1"/>
  <c r="M46" i="4"/>
  <c r="M47" i="4"/>
  <c r="M48" i="4" s="1"/>
  <c r="M49" i="4" s="1"/>
  <c r="M50" i="4" s="1"/>
  <c r="M51" i="4" s="1"/>
  <c r="M52" i="4" s="1"/>
  <c r="M53" i="4" s="1"/>
  <c r="M54" i="4" s="1"/>
  <c r="M55" i="4" s="1"/>
  <c r="M56" i="4" s="1"/>
  <c r="M57" i="4" s="1"/>
  <c r="M58" i="4" s="1"/>
  <c r="M59" i="4" s="1"/>
  <c r="M60" i="4" s="1"/>
  <c r="M61" i="4" s="1"/>
  <c r="M62" i="4" s="1"/>
  <c r="M63" i="4" s="1"/>
  <c r="M64" i="4" s="1"/>
  <c r="M65" i="4" s="1"/>
  <c r="M66" i="4" s="1"/>
  <c r="M67" i="4" s="1"/>
  <c r="M68" i="4" s="1"/>
  <c r="M69" i="4" s="1"/>
  <c r="M70" i="4" s="1"/>
  <c r="M71" i="4" s="1"/>
  <c r="M72" i="4" s="1"/>
  <c r="M73" i="4" s="1"/>
  <c r="M74" i="4" s="1"/>
  <c r="M75" i="4" s="1"/>
  <c r="M76" i="4" s="1"/>
  <c r="M77" i="4" s="1"/>
  <c r="M78" i="4" s="1"/>
  <c r="M79" i="4" s="1"/>
  <c r="M80" i="4"/>
  <c r="M94" i="4"/>
  <c r="M95" i="4" s="1"/>
  <c r="M96" i="4" s="1"/>
  <c r="M97" i="4" s="1"/>
  <c r="M98" i="4" s="1"/>
  <c r="M99" i="4" s="1"/>
  <c r="M100" i="4"/>
  <c r="M101" i="4"/>
  <c r="M102" i="4" s="1"/>
  <c r="M103" i="4" s="1"/>
  <c r="M104" i="4" s="1"/>
  <c r="M105" i="4" s="1"/>
  <c r="M106" i="4" s="1"/>
  <c r="M107" i="4" s="1"/>
  <c r="M108" i="4" s="1"/>
  <c r="M109" i="4" s="1"/>
  <c r="M110" i="4" s="1"/>
  <c r="M111" i="4" s="1"/>
  <c r="M112" i="4" s="1"/>
  <c r="M113" i="4" s="1"/>
  <c r="M114" i="4"/>
  <c r="M115" i="4" s="1"/>
  <c r="M116" i="4" s="1"/>
  <c r="M117" i="4" s="1"/>
  <c r="M118" i="4" s="1"/>
  <c r="M119" i="4" s="1"/>
  <c r="M120" i="4" s="1"/>
  <c r="M121" i="4"/>
  <c r="M122" i="4" s="1"/>
  <c r="M123" i="4" s="1"/>
  <c r="M124" i="4" s="1"/>
  <c r="M125" i="4" s="1"/>
  <c r="M126" i="4" s="1"/>
  <c r="M127" i="4" s="1"/>
  <c r="M128" i="4" s="1"/>
  <c r="M129" i="4" s="1"/>
  <c r="M130" i="4" s="1"/>
  <c r="M131" i="4" s="1"/>
  <c r="M132" i="4" s="1"/>
  <c r="M133" i="4" s="1"/>
  <c r="M134" i="4" s="1"/>
  <c r="M135" i="4" s="1"/>
  <c r="M136" i="4"/>
  <c r="M137" i="4" s="1"/>
  <c r="M138" i="4" s="1"/>
  <c r="M139" i="4" s="1"/>
  <c r="M140" i="4" s="1"/>
  <c r="M141" i="4" s="1"/>
  <c r="M142" i="4" s="1"/>
  <c r="M143" i="4" s="1"/>
  <c r="M144" i="4" s="1"/>
  <c r="M145" i="4" s="1"/>
  <c r="M146" i="4" s="1"/>
  <c r="M147" i="4" s="1"/>
  <c r="M148" i="4" s="1"/>
  <c r="M149" i="4" s="1"/>
  <c r="M150" i="4" s="1"/>
  <c r="M151" i="4" s="1"/>
  <c r="M152" i="4" s="1"/>
  <c r="M153" i="4" s="1"/>
  <c r="M154" i="4" s="1"/>
  <c r="M155" i="4" s="1"/>
  <c r="M5" i="4"/>
  <c r="M4" i="4"/>
  <c r="N4" i="4"/>
  <c r="V157" i="4" l="1"/>
  <c r="N157" i="4"/>
  <c r="T157" i="4"/>
  <c r="M81" i="4"/>
  <c r="M82" i="4" s="1"/>
  <c r="M83" i="4" s="1"/>
  <c r="M84" i="4" s="1"/>
  <c r="M85" i="4" s="1"/>
  <c r="M86" i="4" s="1"/>
  <c r="M87" i="4" s="1"/>
  <c r="M88" i="4" s="1"/>
  <c r="M89" i="4" s="1"/>
  <c r="M90" i="4" s="1"/>
  <c r="M91" i="4" s="1"/>
  <c r="M92" i="4" s="1"/>
  <c r="M93" i="4" s="1"/>
  <c r="P157" i="4"/>
  <c r="Q157" i="4"/>
  <c r="S157" i="4" l="1"/>
  <c r="M157" i="4"/>
  <c r="AF32" i="4" l="1"/>
  <c r="AF33" i="4"/>
  <c r="AF34" i="4"/>
  <c r="AF35" i="4"/>
  <c r="AF36" i="4"/>
  <c r="AF37" i="4"/>
  <c r="AF38" i="4"/>
  <c r="AF39" i="4"/>
  <c r="AF40" i="4"/>
  <c r="AF41" i="4"/>
  <c r="AF42" i="4"/>
  <c r="AF43" i="4"/>
  <c r="AF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61" i="4"/>
  <c r="AF62" i="4"/>
  <c r="AF63" i="4"/>
  <c r="AF64" i="4"/>
  <c r="AF65" i="4"/>
  <c r="AF66" i="4"/>
  <c r="AF67" i="4"/>
  <c r="AF68" i="4"/>
  <c r="AF69" i="4"/>
  <c r="AF70" i="4"/>
  <c r="AF71" i="4"/>
  <c r="AF72" i="4"/>
  <c r="AF73" i="4"/>
  <c r="AF74" i="4"/>
  <c r="AF75" i="4"/>
  <c r="AF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93" i="4"/>
  <c r="AF94" i="4"/>
  <c r="AF95" i="4"/>
  <c r="AF96" i="4"/>
  <c r="AF97" i="4"/>
  <c r="AF98" i="4"/>
  <c r="AF99" i="4"/>
  <c r="AF100" i="4"/>
  <c r="AF101" i="4"/>
  <c r="AF102" i="4"/>
  <c r="AF103" i="4"/>
  <c r="AF104" i="4"/>
  <c r="AF105" i="4"/>
  <c r="AF106" i="4"/>
  <c r="AF107" i="4"/>
  <c r="AF108" i="4"/>
  <c r="AF109" i="4"/>
  <c r="AF110" i="4"/>
  <c r="AF111" i="4"/>
  <c r="AF112" i="4"/>
  <c r="AF113" i="4"/>
  <c r="AF114" i="4"/>
  <c r="AF115" i="4"/>
  <c r="AF116" i="4"/>
  <c r="AF117" i="4"/>
  <c r="AF118" i="4"/>
  <c r="AF119" i="4"/>
  <c r="AF120" i="4"/>
  <c r="AF121" i="4"/>
  <c r="AF122" i="4"/>
  <c r="AF123" i="4"/>
  <c r="AF124" i="4"/>
  <c r="AF125" i="4"/>
  <c r="AF126" i="4"/>
  <c r="AF127" i="4"/>
  <c r="AF128" i="4"/>
  <c r="AF129" i="4"/>
  <c r="AF130" i="4"/>
  <c r="AF131" i="4"/>
  <c r="AF132" i="4"/>
  <c r="AF133" i="4"/>
  <c r="AF134" i="4"/>
  <c r="AF135" i="4"/>
  <c r="AF136" i="4"/>
  <c r="AF137" i="4"/>
  <c r="AF138" i="4"/>
  <c r="AF139" i="4"/>
  <c r="AF140" i="4"/>
  <c r="AF141" i="4"/>
  <c r="AF142" i="4"/>
  <c r="AF143" i="4"/>
  <c r="AF144" i="4"/>
  <c r="AF145" i="4"/>
  <c r="AF146" i="4"/>
  <c r="AF147" i="4"/>
  <c r="AF148" i="4"/>
  <c r="AF149" i="4"/>
  <c r="AF150" i="4"/>
  <c r="AF151" i="4"/>
  <c r="AF152" i="4"/>
  <c r="AF153" i="4"/>
  <c r="AF154" i="4"/>
  <c r="AF155" i="4"/>
  <c r="AF31" i="4"/>
  <c r="AE18" i="4"/>
  <c r="AE19" i="4"/>
  <c r="AE20" i="4"/>
  <c r="AE21" i="4"/>
  <c r="AE22" i="4"/>
  <c r="AE23" i="4"/>
  <c r="AE24" i="4"/>
  <c r="AE25" i="4"/>
  <c r="AE26" i="4"/>
  <c r="AE27" i="4"/>
  <c r="AE28" i="4"/>
  <c r="AE29" i="4"/>
  <c r="AE30" i="4"/>
  <c r="AE31" i="4"/>
  <c r="AE32" i="4"/>
  <c r="AE33" i="4"/>
  <c r="AE34" i="4"/>
  <c r="AE35" i="4"/>
  <c r="AE36" i="4"/>
  <c r="AE37" i="4"/>
  <c r="AE38" i="4"/>
  <c r="AE39" i="4"/>
  <c r="AE40" i="4"/>
  <c r="AE41" i="4"/>
  <c r="AE42" i="4"/>
  <c r="AE43" i="4"/>
  <c r="AE44" i="4"/>
  <c r="AE45" i="4"/>
  <c r="AE46" i="4"/>
  <c r="AE47" i="4"/>
  <c r="AE48" i="4"/>
  <c r="AE49" i="4"/>
  <c r="AE50" i="4"/>
  <c r="AE51" i="4"/>
  <c r="AE52" i="4"/>
  <c r="AE53" i="4"/>
  <c r="AE54" i="4"/>
  <c r="AE55" i="4"/>
  <c r="AE56" i="4"/>
  <c r="AE57" i="4"/>
  <c r="AE58" i="4"/>
  <c r="AE59" i="4"/>
  <c r="AE60" i="4"/>
  <c r="AE61" i="4"/>
  <c r="AE62" i="4"/>
  <c r="AE63" i="4"/>
  <c r="AE64" i="4"/>
  <c r="AE65" i="4"/>
  <c r="AE66" i="4"/>
  <c r="AE67" i="4"/>
  <c r="AE68" i="4"/>
  <c r="AE69" i="4"/>
  <c r="AE70" i="4"/>
  <c r="AE71" i="4"/>
  <c r="AE72" i="4"/>
  <c r="AE73" i="4"/>
  <c r="AE74" i="4"/>
  <c r="AE75" i="4"/>
  <c r="AE76" i="4"/>
  <c r="AE77" i="4"/>
  <c r="AE78" i="4"/>
  <c r="AE79" i="4"/>
  <c r="AE80" i="4"/>
  <c r="AE81" i="4"/>
  <c r="AE82" i="4"/>
  <c r="AE83" i="4"/>
  <c r="AE84" i="4"/>
  <c r="AE85" i="4"/>
  <c r="AE86" i="4"/>
  <c r="AE87" i="4"/>
  <c r="AE88" i="4"/>
  <c r="AE89" i="4"/>
  <c r="AE90" i="4"/>
  <c r="AE91" i="4"/>
  <c r="AE92" i="4"/>
  <c r="AE93" i="4"/>
  <c r="AE94" i="4"/>
  <c r="AE95" i="4"/>
  <c r="AE96" i="4"/>
  <c r="AE97" i="4"/>
  <c r="AE98" i="4"/>
  <c r="AE99" i="4"/>
  <c r="AE100" i="4"/>
  <c r="AE101" i="4"/>
  <c r="AE102" i="4"/>
  <c r="AE103" i="4"/>
  <c r="AE104" i="4"/>
  <c r="AE105" i="4"/>
  <c r="AE106" i="4"/>
  <c r="AE107" i="4"/>
  <c r="AE108" i="4"/>
  <c r="AE109" i="4"/>
  <c r="AE110" i="4"/>
  <c r="AE111" i="4"/>
  <c r="AE112" i="4"/>
  <c r="AE113" i="4"/>
  <c r="AE114" i="4"/>
  <c r="AE115" i="4"/>
  <c r="AE116" i="4"/>
  <c r="AE117" i="4"/>
  <c r="AE118" i="4"/>
  <c r="AE119" i="4"/>
  <c r="AE120" i="4"/>
  <c r="AE121" i="4"/>
  <c r="AE122" i="4"/>
  <c r="AE123" i="4"/>
  <c r="AE124" i="4"/>
  <c r="AE125" i="4"/>
  <c r="AE126" i="4"/>
  <c r="AE127" i="4"/>
  <c r="AE128" i="4"/>
  <c r="AE129" i="4"/>
  <c r="AE130" i="4"/>
  <c r="AE131" i="4"/>
  <c r="AE132" i="4"/>
  <c r="AE133" i="4"/>
  <c r="AE134" i="4"/>
  <c r="AE135" i="4"/>
  <c r="AE136" i="4"/>
  <c r="AE137" i="4"/>
  <c r="AE138" i="4"/>
  <c r="AE139" i="4"/>
  <c r="AE140" i="4"/>
  <c r="AE141" i="4"/>
  <c r="AE142" i="4"/>
  <c r="AE143" i="4"/>
  <c r="AE144" i="4"/>
  <c r="AE145" i="4"/>
  <c r="AE146" i="4"/>
  <c r="AE147" i="4"/>
  <c r="AE148" i="4"/>
  <c r="AE149" i="4"/>
  <c r="AE150" i="4"/>
  <c r="AE151" i="4"/>
  <c r="AE152" i="4"/>
  <c r="AE153" i="4"/>
  <c r="AE154" i="4"/>
  <c r="AE155" i="4"/>
  <c r="AE17" i="4"/>
  <c r="AD57" i="4"/>
  <c r="AD14" i="4"/>
  <c r="AD15" i="4"/>
  <c r="AD16" i="4"/>
  <c r="AD17" i="4"/>
  <c r="AD18" i="4"/>
  <c r="AD19" i="4"/>
  <c r="AD20" i="4"/>
  <c r="AD21" i="4"/>
  <c r="AD22" i="4"/>
  <c r="AD23" i="4"/>
  <c r="AD24" i="4"/>
  <c r="AD25" i="4"/>
  <c r="AD26" i="4"/>
  <c r="AD27" i="4"/>
  <c r="AD28" i="4"/>
  <c r="AD29" i="4"/>
  <c r="AD30" i="4"/>
  <c r="AD31" i="4"/>
  <c r="AD32" i="4"/>
  <c r="AD33" i="4"/>
  <c r="AD34" i="4"/>
  <c r="AD35" i="4"/>
  <c r="AD36" i="4"/>
  <c r="AD37" i="4"/>
  <c r="AD38" i="4"/>
  <c r="AD39" i="4"/>
  <c r="AD40" i="4"/>
  <c r="AD41" i="4"/>
  <c r="AD42" i="4"/>
  <c r="AD43" i="4"/>
  <c r="AD44" i="4"/>
  <c r="AD45" i="4"/>
  <c r="AD46" i="4"/>
  <c r="AD47" i="4"/>
  <c r="AD48" i="4"/>
  <c r="AD49" i="4"/>
  <c r="AD50" i="4"/>
  <c r="AD51" i="4"/>
  <c r="AD52" i="4"/>
  <c r="AD53" i="4"/>
  <c r="AD54" i="4"/>
  <c r="AD55" i="4"/>
  <c r="AD56" i="4"/>
  <c r="AD58" i="4"/>
  <c r="AD59" i="4"/>
  <c r="AD60" i="4"/>
  <c r="AD61" i="4"/>
  <c r="AD62" i="4"/>
  <c r="AD63" i="4"/>
  <c r="AD64" i="4"/>
  <c r="AD65" i="4"/>
  <c r="AD66" i="4"/>
  <c r="AD67" i="4"/>
  <c r="AD68" i="4"/>
  <c r="AD69" i="4"/>
  <c r="AD70" i="4"/>
  <c r="AD71" i="4"/>
  <c r="AD72" i="4"/>
  <c r="AD73" i="4"/>
  <c r="AD74" i="4"/>
  <c r="AD75" i="4"/>
  <c r="AD76" i="4"/>
  <c r="AD77" i="4"/>
  <c r="AD78" i="4"/>
  <c r="AD79" i="4"/>
  <c r="AD80" i="4"/>
  <c r="AD81" i="4"/>
  <c r="AD82" i="4"/>
  <c r="AD83" i="4"/>
  <c r="AD84" i="4"/>
  <c r="AD85" i="4"/>
  <c r="AD86" i="4"/>
  <c r="AD87" i="4"/>
  <c r="AD88" i="4"/>
  <c r="AD89" i="4"/>
  <c r="AD90" i="4"/>
  <c r="AD91" i="4"/>
  <c r="AD92" i="4"/>
  <c r="AD93" i="4"/>
  <c r="AD94" i="4"/>
  <c r="AD95" i="4"/>
  <c r="AD96" i="4"/>
  <c r="AD97" i="4"/>
  <c r="AD98" i="4"/>
  <c r="AD99" i="4"/>
  <c r="AD100" i="4"/>
  <c r="AD101" i="4"/>
  <c r="AD102" i="4"/>
  <c r="AD103" i="4"/>
  <c r="AD104" i="4"/>
  <c r="AD105" i="4"/>
  <c r="AD106" i="4"/>
  <c r="AD107" i="4"/>
  <c r="AD108" i="4"/>
  <c r="AD109" i="4"/>
  <c r="AD110" i="4"/>
  <c r="AD111" i="4"/>
  <c r="AD112" i="4"/>
  <c r="AD113" i="4"/>
  <c r="AD114" i="4"/>
  <c r="AD115" i="4"/>
  <c r="AD116" i="4"/>
  <c r="AD117" i="4"/>
  <c r="AD118" i="4"/>
  <c r="AD119" i="4"/>
  <c r="AD120" i="4"/>
  <c r="AD121" i="4"/>
  <c r="AD122" i="4"/>
  <c r="AD123" i="4"/>
  <c r="AD124" i="4"/>
  <c r="AD125" i="4"/>
  <c r="AD126" i="4"/>
  <c r="AD127" i="4"/>
  <c r="AD128" i="4"/>
  <c r="AD129" i="4"/>
  <c r="AD130" i="4"/>
  <c r="AD131" i="4"/>
  <c r="AD132" i="4"/>
  <c r="AD133" i="4"/>
  <c r="AD134" i="4"/>
  <c r="AD135" i="4"/>
  <c r="AD136" i="4"/>
  <c r="AD137" i="4"/>
  <c r="AD138" i="4"/>
  <c r="AD139" i="4"/>
  <c r="AD140" i="4"/>
  <c r="AD141" i="4"/>
  <c r="AD142" i="4"/>
  <c r="AD143" i="4"/>
  <c r="AD144" i="4"/>
  <c r="AD145" i="4"/>
  <c r="AD146" i="4"/>
  <c r="AD147" i="4"/>
  <c r="AD148" i="4"/>
  <c r="AD149" i="4"/>
  <c r="AD150" i="4"/>
  <c r="AD151" i="4"/>
  <c r="AD152" i="4"/>
  <c r="AD153" i="4"/>
  <c r="AD154" i="4"/>
  <c r="AD155" i="4"/>
  <c r="AD13" i="4"/>
  <c r="AC11" i="4"/>
  <c r="AC12" i="4"/>
  <c r="AC13" i="4"/>
  <c r="AC14" i="4"/>
  <c r="AC15" i="4"/>
  <c r="AC16" i="4"/>
  <c r="AC17" i="4"/>
  <c r="AC18" i="4"/>
  <c r="AC19" i="4"/>
  <c r="AC20" i="4"/>
  <c r="AC21" i="4"/>
  <c r="AC22" i="4"/>
  <c r="AC23" i="4"/>
  <c r="AC24" i="4"/>
  <c r="AC25" i="4"/>
  <c r="AC26" i="4"/>
  <c r="AC27" i="4"/>
  <c r="AC28" i="4"/>
  <c r="AC29" i="4"/>
  <c r="AC30" i="4"/>
  <c r="AC31" i="4"/>
  <c r="AC32" i="4"/>
  <c r="AC33" i="4"/>
  <c r="AC34" i="4"/>
  <c r="AC35" i="4"/>
  <c r="AC36" i="4"/>
  <c r="AC37" i="4"/>
  <c r="AC38" i="4"/>
  <c r="AC39" i="4"/>
  <c r="AC40" i="4"/>
  <c r="AC41" i="4"/>
  <c r="AC42" i="4"/>
  <c r="AC43" i="4"/>
  <c r="AC44" i="4"/>
  <c r="AC45" i="4"/>
  <c r="AC46" i="4"/>
  <c r="AC47" i="4"/>
  <c r="AC48" i="4"/>
  <c r="AC49" i="4"/>
  <c r="AC50" i="4"/>
  <c r="AC51" i="4"/>
  <c r="AC52" i="4"/>
  <c r="AC53" i="4"/>
  <c r="AC54" i="4"/>
  <c r="AC55" i="4"/>
  <c r="AC56" i="4"/>
  <c r="AC57" i="4"/>
  <c r="AC58" i="4"/>
  <c r="AC59" i="4"/>
  <c r="AC60" i="4"/>
  <c r="AC61" i="4"/>
  <c r="AC62" i="4"/>
  <c r="AC63" i="4"/>
  <c r="AC64" i="4"/>
  <c r="AC65" i="4"/>
  <c r="AC66" i="4"/>
  <c r="AC67" i="4"/>
  <c r="AC161" i="4" s="1"/>
  <c r="AC68" i="4"/>
  <c r="AC69" i="4"/>
  <c r="AC70" i="4"/>
  <c r="AC71" i="4"/>
  <c r="AC72" i="4"/>
  <c r="AC73" i="4"/>
  <c r="AC74" i="4"/>
  <c r="AC75" i="4"/>
  <c r="AC76" i="4"/>
  <c r="AC77" i="4"/>
  <c r="AC78" i="4"/>
  <c r="AC79" i="4"/>
  <c r="AC80" i="4"/>
  <c r="AC81" i="4"/>
  <c r="AC82" i="4"/>
  <c r="AC83" i="4"/>
  <c r="AC84" i="4"/>
  <c r="AC85" i="4"/>
  <c r="AC86" i="4"/>
  <c r="AC87" i="4"/>
  <c r="AC88" i="4"/>
  <c r="AC89" i="4"/>
  <c r="AC90" i="4"/>
  <c r="AC91" i="4"/>
  <c r="AC92" i="4"/>
  <c r="AC93" i="4"/>
  <c r="AC94" i="4"/>
  <c r="AC95" i="4"/>
  <c r="AC96" i="4"/>
  <c r="AC97" i="4"/>
  <c r="AC98" i="4"/>
  <c r="AC99" i="4"/>
  <c r="AC100" i="4"/>
  <c r="AC101" i="4"/>
  <c r="AC102" i="4"/>
  <c r="AC103" i="4"/>
  <c r="AC104" i="4"/>
  <c r="AC105" i="4"/>
  <c r="AC106" i="4"/>
  <c r="AC107" i="4"/>
  <c r="AC108" i="4"/>
  <c r="AC109" i="4"/>
  <c r="AC110" i="4"/>
  <c r="AC111" i="4"/>
  <c r="AC112" i="4"/>
  <c r="AC113" i="4"/>
  <c r="AC114" i="4"/>
  <c r="AC115" i="4"/>
  <c r="AC116" i="4"/>
  <c r="AC117" i="4"/>
  <c r="AC118" i="4"/>
  <c r="AC119" i="4"/>
  <c r="AC120" i="4"/>
  <c r="AC121" i="4"/>
  <c r="AC122" i="4"/>
  <c r="AC123" i="4"/>
  <c r="AC124" i="4"/>
  <c r="AC125" i="4"/>
  <c r="AC126" i="4"/>
  <c r="AC127" i="4"/>
  <c r="AC128" i="4"/>
  <c r="AC129" i="4"/>
  <c r="AC130" i="4"/>
  <c r="AC131" i="4"/>
  <c r="AC132" i="4"/>
  <c r="AC133" i="4"/>
  <c r="AC134" i="4"/>
  <c r="AC135" i="4"/>
  <c r="AC136" i="4"/>
  <c r="AC137" i="4"/>
  <c r="AC138" i="4"/>
  <c r="AC139" i="4"/>
  <c r="AC140" i="4"/>
  <c r="AC141" i="4"/>
  <c r="AC142" i="4"/>
  <c r="AC143" i="4"/>
  <c r="AC144" i="4"/>
  <c r="AC145" i="4"/>
  <c r="AC146" i="4"/>
  <c r="AC147" i="4"/>
  <c r="AC148" i="4"/>
  <c r="AC149" i="4"/>
  <c r="AC150" i="4"/>
  <c r="AC151" i="4"/>
  <c r="AC152" i="4"/>
  <c r="AC153" i="4"/>
  <c r="AC154" i="4"/>
  <c r="AC155" i="4"/>
  <c r="AC10" i="4"/>
  <c r="AB9" i="4"/>
  <c r="AB10" i="4"/>
  <c r="AB11" i="4"/>
  <c r="AB12" i="4"/>
  <c r="AB13" i="4"/>
  <c r="AB14" i="4"/>
  <c r="AB15" i="4"/>
  <c r="AB16" i="4"/>
  <c r="AB17" i="4"/>
  <c r="AB18" i="4"/>
  <c r="AB19" i="4"/>
  <c r="AB20" i="4"/>
  <c r="AB21" i="4"/>
  <c r="AB22" i="4"/>
  <c r="AB23" i="4"/>
  <c r="AB24" i="4"/>
  <c r="AB25" i="4"/>
  <c r="AB26" i="4"/>
  <c r="AB27" i="4"/>
  <c r="AB28" i="4"/>
  <c r="AB29" i="4"/>
  <c r="AB30" i="4"/>
  <c r="AB31" i="4"/>
  <c r="AB32" i="4"/>
  <c r="AB33" i="4"/>
  <c r="AB34" i="4"/>
  <c r="AB35" i="4"/>
  <c r="AB36" i="4"/>
  <c r="AB37" i="4"/>
  <c r="AB38" i="4"/>
  <c r="AB39" i="4"/>
  <c r="AB40" i="4"/>
  <c r="AB41" i="4"/>
  <c r="AB42" i="4"/>
  <c r="AB43" i="4"/>
  <c r="AB44" i="4"/>
  <c r="AB45" i="4"/>
  <c r="AB46" i="4"/>
  <c r="AB47" i="4"/>
  <c r="AB48" i="4"/>
  <c r="AB49" i="4"/>
  <c r="AB50" i="4"/>
  <c r="AB51" i="4"/>
  <c r="AB52" i="4"/>
  <c r="AB53" i="4"/>
  <c r="AB54" i="4"/>
  <c r="AB55" i="4"/>
  <c r="AB56" i="4"/>
  <c r="AB57" i="4"/>
  <c r="AB58" i="4"/>
  <c r="AB59" i="4"/>
  <c r="AB60" i="4"/>
  <c r="AB61" i="4"/>
  <c r="AB62" i="4"/>
  <c r="AB63" i="4"/>
  <c r="AB64" i="4"/>
  <c r="AB65" i="4"/>
  <c r="AB66" i="4"/>
  <c r="AB67" i="4"/>
  <c r="AB157" i="4" s="1"/>
  <c r="AB163" i="4" s="1"/>
  <c r="AB68" i="4"/>
  <c r="AB69" i="4"/>
  <c r="AB70" i="4"/>
  <c r="AB71" i="4"/>
  <c r="AB72" i="4"/>
  <c r="AB73" i="4"/>
  <c r="AB74" i="4"/>
  <c r="AB75" i="4"/>
  <c r="AB76" i="4"/>
  <c r="AB77" i="4"/>
  <c r="AB78" i="4"/>
  <c r="AB79" i="4"/>
  <c r="AB80" i="4"/>
  <c r="AB81" i="4"/>
  <c r="AB82" i="4"/>
  <c r="AB83" i="4"/>
  <c r="AB84" i="4"/>
  <c r="AB85" i="4"/>
  <c r="AB86" i="4"/>
  <c r="AB87" i="4"/>
  <c r="AB88" i="4"/>
  <c r="AB89" i="4"/>
  <c r="AB90" i="4"/>
  <c r="AB91" i="4"/>
  <c r="AB92" i="4"/>
  <c r="AB93" i="4"/>
  <c r="AB94" i="4"/>
  <c r="AB95" i="4"/>
  <c r="AB96" i="4"/>
  <c r="AB97" i="4"/>
  <c r="AB98" i="4"/>
  <c r="AB99" i="4"/>
  <c r="AB100" i="4"/>
  <c r="AB101" i="4"/>
  <c r="AB102" i="4"/>
  <c r="AB103" i="4"/>
  <c r="AB104" i="4"/>
  <c r="AB105" i="4"/>
  <c r="AB106" i="4"/>
  <c r="AB107" i="4"/>
  <c r="AB108" i="4"/>
  <c r="AB109" i="4"/>
  <c r="AB110" i="4"/>
  <c r="AB111" i="4"/>
  <c r="AB112" i="4"/>
  <c r="AB113" i="4"/>
  <c r="AB114" i="4"/>
  <c r="AB115" i="4"/>
  <c r="AB116" i="4"/>
  <c r="AB117" i="4"/>
  <c r="AB118" i="4"/>
  <c r="AB119" i="4"/>
  <c r="AB120" i="4"/>
  <c r="AB121" i="4"/>
  <c r="AB122" i="4"/>
  <c r="AB123" i="4"/>
  <c r="AB124" i="4"/>
  <c r="AB125" i="4"/>
  <c r="AB126" i="4"/>
  <c r="AB127" i="4"/>
  <c r="AB128" i="4"/>
  <c r="AB129" i="4"/>
  <c r="AB130" i="4"/>
  <c r="AB131" i="4"/>
  <c r="AB132" i="4"/>
  <c r="AB133" i="4"/>
  <c r="AB134" i="4"/>
  <c r="AB135" i="4"/>
  <c r="AB136" i="4"/>
  <c r="AB137" i="4"/>
  <c r="AB138" i="4"/>
  <c r="AB139" i="4"/>
  <c r="AB140" i="4"/>
  <c r="AB141" i="4"/>
  <c r="AB142" i="4"/>
  <c r="AB143" i="4"/>
  <c r="AB144" i="4"/>
  <c r="AB145" i="4"/>
  <c r="AB146" i="4"/>
  <c r="AB147" i="4"/>
  <c r="AB148" i="4"/>
  <c r="AB149" i="4"/>
  <c r="AB150" i="4"/>
  <c r="AB151" i="4"/>
  <c r="AB152" i="4"/>
  <c r="AB153" i="4"/>
  <c r="AB154" i="4"/>
  <c r="AB155" i="4"/>
  <c r="AB8" i="4"/>
  <c r="AA9" i="4"/>
  <c r="AA8" i="4"/>
  <c r="AA7" i="4"/>
  <c r="AA6" i="4"/>
  <c r="AA13" i="4"/>
  <c r="AA14" i="4"/>
  <c r="AA15" i="4"/>
  <c r="AA16" i="4"/>
  <c r="AA17" i="4"/>
  <c r="AA18" i="4"/>
  <c r="AA19" i="4"/>
  <c r="AA20" i="4"/>
  <c r="AA21" i="4"/>
  <c r="AA22" i="4"/>
  <c r="AA23" i="4"/>
  <c r="AA24" i="4"/>
  <c r="AA25" i="4"/>
  <c r="AA26" i="4"/>
  <c r="AA27" i="4"/>
  <c r="AA28" i="4"/>
  <c r="AA29" i="4"/>
  <c r="AA30" i="4"/>
  <c r="AA31" i="4"/>
  <c r="AA32" i="4"/>
  <c r="AA33" i="4"/>
  <c r="AA34" i="4"/>
  <c r="AA35" i="4"/>
  <c r="AA36" i="4"/>
  <c r="AA37" i="4"/>
  <c r="AA38" i="4"/>
  <c r="AA39" i="4"/>
  <c r="AA40" i="4"/>
  <c r="AA41" i="4"/>
  <c r="AA42" i="4"/>
  <c r="AA43" i="4"/>
  <c r="AA44" i="4"/>
  <c r="AA45" i="4"/>
  <c r="AA46" i="4"/>
  <c r="AA47" i="4"/>
  <c r="AA48" i="4"/>
  <c r="AA49" i="4"/>
  <c r="AA50" i="4"/>
  <c r="AA51" i="4"/>
  <c r="AA52" i="4"/>
  <c r="AA53" i="4"/>
  <c r="AA54" i="4"/>
  <c r="AA55" i="4"/>
  <c r="AA56" i="4"/>
  <c r="AA57" i="4"/>
  <c r="AA58" i="4"/>
  <c r="AA59" i="4"/>
  <c r="AA60" i="4"/>
  <c r="AA61" i="4"/>
  <c r="AA62" i="4"/>
  <c r="AA63" i="4"/>
  <c r="AA64" i="4"/>
  <c r="AA65" i="4"/>
  <c r="AA66" i="4"/>
  <c r="AA67" i="4"/>
  <c r="AA157" i="4" s="1"/>
  <c r="AA163" i="4" s="1"/>
  <c r="AA68" i="4"/>
  <c r="AA69" i="4"/>
  <c r="AA70" i="4"/>
  <c r="AA71" i="4"/>
  <c r="AA72" i="4"/>
  <c r="AA73" i="4"/>
  <c r="AA74" i="4"/>
  <c r="AA75" i="4"/>
  <c r="AA76" i="4"/>
  <c r="AA77" i="4"/>
  <c r="AA78" i="4"/>
  <c r="AA79" i="4"/>
  <c r="AA80" i="4"/>
  <c r="AA81" i="4"/>
  <c r="AA82" i="4"/>
  <c r="AA83" i="4"/>
  <c r="AA84" i="4"/>
  <c r="AA85" i="4"/>
  <c r="AA86" i="4"/>
  <c r="AA87" i="4"/>
  <c r="AA88" i="4"/>
  <c r="AA89" i="4"/>
  <c r="AA90" i="4"/>
  <c r="AA91" i="4"/>
  <c r="AA92" i="4"/>
  <c r="AA93" i="4"/>
  <c r="AA94" i="4"/>
  <c r="AA95" i="4"/>
  <c r="AA96" i="4"/>
  <c r="AA97" i="4"/>
  <c r="AA98" i="4"/>
  <c r="AA99" i="4"/>
  <c r="AA100" i="4"/>
  <c r="AA101" i="4"/>
  <c r="AA102" i="4"/>
  <c r="AA103" i="4"/>
  <c r="AA104" i="4"/>
  <c r="AA105" i="4"/>
  <c r="AA106" i="4"/>
  <c r="AA107" i="4"/>
  <c r="AA108" i="4"/>
  <c r="AA109" i="4"/>
  <c r="AA110" i="4"/>
  <c r="AA111" i="4"/>
  <c r="AA112" i="4"/>
  <c r="AA113" i="4"/>
  <c r="AA114" i="4"/>
  <c r="AA115" i="4"/>
  <c r="AA116" i="4"/>
  <c r="AA117" i="4"/>
  <c r="AA118" i="4"/>
  <c r="AA119" i="4"/>
  <c r="AA120" i="4"/>
  <c r="AA121" i="4"/>
  <c r="AA122" i="4"/>
  <c r="AA123" i="4"/>
  <c r="AA124" i="4"/>
  <c r="AA125" i="4"/>
  <c r="AA126" i="4"/>
  <c r="AA127" i="4"/>
  <c r="AA128" i="4"/>
  <c r="AA129" i="4"/>
  <c r="AA130" i="4"/>
  <c r="AA131" i="4"/>
  <c r="AA132" i="4"/>
  <c r="AA133" i="4"/>
  <c r="AA134" i="4"/>
  <c r="AA135" i="4"/>
  <c r="AA136" i="4"/>
  <c r="AA137" i="4"/>
  <c r="AA138" i="4"/>
  <c r="AA139" i="4"/>
  <c r="AA140" i="4"/>
  <c r="AA141" i="4"/>
  <c r="AA142" i="4"/>
  <c r="AA143" i="4"/>
  <c r="AA144" i="4"/>
  <c r="AA145" i="4"/>
  <c r="AA146" i="4"/>
  <c r="AA147" i="4"/>
  <c r="AA148" i="4"/>
  <c r="AA149" i="4"/>
  <c r="AA150" i="4"/>
  <c r="AA151" i="4"/>
  <c r="AA152" i="4"/>
  <c r="AA153" i="4"/>
  <c r="AA154" i="4"/>
  <c r="AA155" i="4"/>
  <c r="AA10" i="4"/>
  <c r="AA11" i="4"/>
  <c r="AA12" i="4"/>
  <c r="F158" i="4"/>
  <c r="F157" i="4"/>
  <c r="F159" i="4" s="1"/>
  <c r="O48" i="4"/>
  <c r="O56" i="4"/>
  <c r="O64" i="4"/>
  <c r="O69" i="4"/>
  <c r="O70" i="4"/>
  <c r="O73" i="4"/>
  <c r="O74" i="4"/>
  <c r="O77" i="4"/>
  <c r="O78" i="4"/>
  <c r="O81" i="4"/>
  <c r="O82" i="4"/>
  <c r="O85" i="4"/>
  <c r="O86" i="4"/>
  <c r="O89" i="4"/>
  <c r="O90" i="4"/>
  <c r="O94" i="4"/>
  <c r="O97" i="4"/>
  <c r="O98" i="4"/>
  <c r="O101" i="4"/>
  <c r="O102" i="4"/>
  <c r="O105" i="4"/>
  <c r="O106" i="4"/>
  <c r="O109" i="4"/>
  <c r="O110" i="4"/>
  <c r="O114" i="4"/>
  <c r="O117" i="4"/>
  <c r="O118" i="4"/>
  <c r="O121" i="4"/>
  <c r="O122" i="4"/>
  <c r="O125" i="4"/>
  <c r="O126" i="4"/>
  <c r="O129" i="4"/>
  <c r="O130" i="4"/>
  <c r="O133" i="4"/>
  <c r="O134" i="4"/>
  <c r="O137" i="4"/>
  <c r="O138" i="4"/>
  <c r="O141" i="4"/>
  <c r="O142" i="4"/>
  <c r="O145" i="4"/>
  <c r="O146" i="4"/>
  <c r="O149" i="4"/>
  <c r="O150" i="4"/>
  <c r="O153" i="4"/>
  <c r="L5" i="4"/>
  <c r="L6" i="4"/>
  <c r="O6" i="4" s="1"/>
  <c r="L7" i="4"/>
  <c r="O7" i="4" s="1"/>
  <c r="L8" i="4"/>
  <c r="O8" i="4" s="1"/>
  <c r="L9" i="4"/>
  <c r="O9" i="4" s="1"/>
  <c r="L10" i="4"/>
  <c r="O10" i="4" s="1"/>
  <c r="L11" i="4"/>
  <c r="O11" i="4" s="1"/>
  <c r="L12" i="4"/>
  <c r="L13" i="4"/>
  <c r="O13" i="4" s="1"/>
  <c r="L14" i="4"/>
  <c r="O14" i="4" s="1"/>
  <c r="L15" i="4"/>
  <c r="O15" i="4" s="1"/>
  <c r="L16" i="4"/>
  <c r="O16" i="4" s="1"/>
  <c r="L17" i="4"/>
  <c r="O17" i="4" s="1"/>
  <c r="L18" i="4"/>
  <c r="O18" i="4" s="1"/>
  <c r="L19" i="4"/>
  <c r="O19" i="4" s="1"/>
  <c r="L20" i="4"/>
  <c r="O20" i="4" s="1"/>
  <c r="L21" i="4"/>
  <c r="O21" i="4" s="1"/>
  <c r="L22" i="4"/>
  <c r="O22" i="4" s="1"/>
  <c r="L23" i="4"/>
  <c r="O23" i="4" s="1"/>
  <c r="L24" i="4"/>
  <c r="O24" i="4" s="1"/>
  <c r="L25" i="4"/>
  <c r="O25" i="4" s="1"/>
  <c r="L26" i="4"/>
  <c r="O26" i="4" s="1"/>
  <c r="L27" i="4"/>
  <c r="O27" i="4" s="1"/>
  <c r="L28" i="4"/>
  <c r="L29" i="4"/>
  <c r="O29" i="4" s="1"/>
  <c r="L30" i="4"/>
  <c r="O30" i="4" s="1"/>
  <c r="L31" i="4"/>
  <c r="O31" i="4" s="1"/>
  <c r="L32" i="4"/>
  <c r="O32" i="4" s="1"/>
  <c r="L33" i="4"/>
  <c r="O33" i="4" s="1"/>
  <c r="L34" i="4"/>
  <c r="O34" i="4" s="1"/>
  <c r="L35" i="4"/>
  <c r="O35" i="4" s="1"/>
  <c r="L36" i="4"/>
  <c r="O36" i="4" s="1"/>
  <c r="L37" i="4"/>
  <c r="O37" i="4" s="1"/>
  <c r="L38" i="4"/>
  <c r="O38" i="4" s="1"/>
  <c r="L39" i="4"/>
  <c r="O39" i="4" s="1"/>
  <c r="L40" i="4"/>
  <c r="O40" i="4" s="1"/>
  <c r="L41" i="4"/>
  <c r="O41" i="4" s="1"/>
  <c r="L42" i="4"/>
  <c r="O42" i="4" s="1"/>
  <c r="L43" i="4"/>
  <c r="O43" i="4" s="1"/>
  <c r="L44" i="4"/>
  <c r="O44" i="4" s="1"/>
  <c r="L45" i="4"/>
  <c r="L47" i="4"/>
  <c r="O47" i="4" s="1"/>
  <c r="L48" i="4"/>
  <c r="L49" i="4"/>
  <c r="O49" i="4" s="1"/>
  <c r="L50" i="4"/>
  <c r="O50" i="4" s="1"/>
  <c r="L51" i="4"/>
  <c r="O51" i="4" s="1"/>
  <c r="L52" i="4"/>
  <c r="O52" i="4" s="1"/>
  <c r="L53" i="4"/>
  <c r="O53" i="4" s="1"/>
  <c r="L54" i="4"/>
  <c r="O54" i="4" s="1"/>
  <c r="L55" i="4"/>
  <c r="O55" i="4" s="1"/>
  <c r="L56" i="4"/>
  <c r="L57" i="4"/>
  <c r="O57" i="4" s="1"/>
  <c r="L58" i="4"/>
  <c r="O58" i="4" s="1"/>
  <c r="L59" i="4"/>
  <c r="O59" i="4" s="1"/>
  <c r="L60" i="4"/>
  <c r="O60" i="4" s="1"/>
  <c r="L61" i="4"/>
  <c r="O61" i="4" s="1"/>
  <c r="L62" i="4"/>
  <c r="O62" i="4" s="1"/>
  <c r="L63" i="4"/>
  <c r="O63" i="4" s="1"/>
  <c r="L64" i="4"/>
  <c r="L65" i="4"/>
  <c r="O65" i="4" s="1"/>
  <c r="L66" i="4"/>
  <c r="O66" i="4" s="1"/>
  <c r="L67" i="4"/>
  <c r="O67" i="4" s="1"/>
  <c r="L68" i="4"/>
  <c r="O68" i="4" s="1"/>
  <c r="L70" i="4"/>
  <c r="L71" i="4"/>
  <c r="O71" i="4" s="1"/>
  <c r="L72" i="4"/>
  <c r="O72" i="4" s="1"/>
  <c r="L73" i="4"/>
  <c r="L74" i="4"/>
  <c r="L75" i="4"/>
  <c r="O75" i="4" s="1"/>
  <c r="L76" i="4"/>
  <c r="O76" i="4" s="1"/>
  <c r="L77" i="4"/>
  <c r="L78" i="4"/>
  <c r="L79" i="4"/>
  <c r="L80" i="4"/>
  <c r="O80" i="4" s="1"/>
  <c r="L81" i="4"/>
  <c r="L82" i="4"/>
  <c r="L83" i="4"/>
  <c r="O83" i="4" s="1"/>
  <c r="L84" i="4"/>
  <c r="O84" i="4" s="1"/>
  <c r="L85" i="4"/>
  <c r="L86" i="4"/>
  <c r="L87" i="4"/>
  <c r="O87" i="4" s="1"/>
  <c r="L88" i="4"/>
  <c r="O88" i="4" s="1"/>
  <c r="L89" i="4"/>
  <c r="L90" i="4"/>
  <c r="L91" i="4"/>
  <c r="O91" i="4" s="1"/>
  <c r="L92" i="4"/>
  <c r="O92" i="4" s="1"/>
  <c r="L93" i="4"/>
  <c r="L94" i="4"/>
  <c r="L95" i="4"/>
  <c r="O95" i="4" s="1"/>
  <c r="L96" i="4"/>
  <c r="O96" i="4" s="1"/>
  <c r="L97" i="4"/>
  <c r="L98" i="4"/>
  <c r="L99" i="4"/>
  <c r="L100" i="4"/>
  <c r="L101" i="4"/>
  <c r="L102" i="4"/>
  <c r="L103" i="4"/>
  <c r="O103" i="4" s="1"/>
  <c r="L104" i="4"/>
  <c r="O104" i="4" s="1"/>
  <c r="L105" i="4"/>
  <c r="L106" i="4"/>
  <c r="L107" i="4"/>
  <c r="O107" i="4" s="1"/>
  <c r="L108" i="4"/>
  <c r="O108" i="4" s="1"/>
  <c r="L109" i="4"/>
  <c r="L110" i="4"/>
  <c r="L111" i="4"/>
  <c r="O111" i="4" s="1"/>
  <c r="L112" i="4"/>
  <c r="O112" i="4" s="1"/>
  <c r="L113" i="4"/>
  <c r="L114" i="4"/>
  <c r="L115" i="4"/>
  <c r="O115" i="4" s="1"/>
  <c r="L116" i="4"/>
  <c r="O116" i="4" s="1"/>
  <c r="L117" i="4"/>
  <c r="L118" i="4"/>
  <c r="L119" i="4"/>
  <c r="O119" i="4" s="1"/>
  <c r="L120" i="4"/>
  <c r="L121" i="4"/>
  <c r="L122" i="4"/>
  <c r="L123" i="4"/>
  <c r="O123" i="4" s="1"/>
  <c r="L124" i="4"/>
  <c r="O124" i="4" s="1"/>
  <c r="L125" i="4"/>
  <c r="L126" i="4"/>
  <c r="L127" i="4"/>
  <c r="O127" i="4" s="1"/>
  <c r="L128" i="4"/>
  <c r="O128" i="4" s="1"/>
  <c r="L129" i="4"/>
  <c r="L130" i="4"/>
  <c r="L131" i="4"/>
  <c r="O131" i="4" s="1"/>
  <c r="L132" i="4"/>
  <c r="O132" i="4" s="1"/>
  <c r="L133" i="4"/>
  <c r="L134" i="4"/>
  <c r="L135" i="4"/>
  <c r="L136" i="4"/>
  <c r="O136" i="4" s="1"/>
  <c r="L137" i="4"/>
  <c r="L138" i="4"/>
  <c r="L139" i="4"/>
  <c r="O139" i="4" s="1"/>
  <c r="L140" i="4"/>
  <c r="O140" i="4" s="1"/>
  <c r="L141" i="4"/>
  <c r="L142" i="4"/>
  <c r="L143" i="4"/>
  <c r="O143" i="4" s="1"/>
  <c r="L144" i="4"/>
  <c r="O144" i="4" s="1"/>
  <c r="L145" i="4"/>
  <c r="L146" i="4"/>
  <c r="L147" i="4"/>
  <c r="O147" i="4" s="1"/>
  <c r="L148" i="4"/>
  <c r="O148" i="4" s="1"/>
  <c r="L149" i="4"/>
  <c r="L150" i="4"/>
  <c r="L151" i="4"/>
  <c r="O151" i="4" s="1"/>
  <c r="L152" i="4"/>
  <c r="O152" i="4" s="1"/>
  <c r="L153" i="4"/>
  <c r="L154" i="4"/>
  <c r="O154" i="4" s="1"/>
  <c r="L155" i="4"/>
  <c r="O155" i="4" s="1"/>
  <c r="L4" i="4"/>
  <c r="O4" i="4" s="1"/>
  <c r="H155" i="4"/>
  <c r="H5" i="4"/>
  <c r="H6" i="4"/>
  <c r="H7" i="4"/>
  <c r="H8" i="4"/>
  <c r="H9" i="4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H39" i="4"/>
  <c r="H40" i="4"/>
  <c r="H41" i="4"/>
  <c r="H42" i="4"/>
  <c r="H43" i="4"/>
  <c r="H44" i="4"/>
  <c r="H45" i="4"/>
  <c r="H46" i="4"/>
  <c r="H47" i="4"/>
  <c r="H48" i="4"/>
  <c r="H49" i="4"/>
  <c r="H50" i="4"/>
  <c r="H51" i="4"/>
  <c r="H52" i="4"/>
  <c r="H53" i="4"/>
  <c r="H54" i="4"/>
  <c r="H55" i="4"/>
  <c r="H56" i="4"/>
  <c r="H57" i="4"/>
  <c r="H58" i="4"/>
  <c r="H59" i="4"/>
  <c r="H60" i="4"/>
  <c r="H61" i="4"/>
  <c r="H62" i="4"/>
  <c r="H63" i="4"/>
  <c r="H64" i="4"/>
  <c r="H65" i="4"/>
  <c r="H66" i="4"/>
  <c r="H67" i="4"/>
  <c r="H68" i="4"/>
  <c r="H69" i="4"/>
  <c r="H70" i="4"/>
  <c r="H71" i="4"/>
  <c r="H72" i="4"/>
  <c r="H73" i="4"/>
  <c r="H74" i="4"/>
  <c r="H75" i="4"/>
  <c r="H76" i="4"/>
  <c r="H77" i="4"/>
  <c r="H78" i="4"/>
  <c r="H79" i="4"/>
  <c r="H80" i="4"/>
  <c r="H81" i="4"/>
  <c r="H82" i="4"/>
  <c r="H83" i="4"/>
  <c r="H84" i="4"/>
  <c r="H85" i="4"/>
  <c r="H86" i="4"/>
  <c r="H87" i="4"/>
  <c r="H88" i="4"/>
  <c r="H89" i="4"/>
  <c r="H90" i="4"/>
  <c r="H91" i="4"/>
  <c r="H92" i="4"/>
  <c r="H93" i="4"/>
  <c r="H94" i="4"/>
  <c r="H95" i="4"/>
  <c r="H96" i="4"/>
  <c r="H97" i="4"/>
  <c r="H98" i="4"/>
  <c r="H99" i="4"/>
  <c r="H100" i="4"/>
  <c r="H101" i="4"/>
  <c r="H102" i="4"/>
  <c r="H103" i="4"/>
  <c r="H104" i="4"/>
  <c r="H105" i="4"/>
  <c r="H106" i="4"/>
  <c r="H107" i="4"/>
  <c r="H108" i="4"/>
  <c r="H109" i="4"/>
  <c r="H110" i="4"/>
  <c r="H111" i="4"/>
  <c r="H112" i="4"/>
  <c r="H113" i="4"/>
  <c r="H114" i="4"/>
  <c r="H115" i="4"/>
  <c r="H116" i="4"/>
  <c r="H117" i="4"/>
  <c r="H118" i="4"/>
  <c r="H119" i="4"/>
  <c r="H120" i="4"/>
  <c r="H121" i="4"/>
  <c r="H122" i="4"/>
  <c r="H123" i="4"/>
  <c r="H124" i="4"/>
  <c r="H125" i="4"/>
  <c r="H126" i="4"/>
  <c r="H127" i="4"/>
  <c r="H128" i="4"/>
  <c r="H129" i="4"/>
  <c r="H130" i="4"/>
  <c r="H131" i="4"/>
  <c r="H132" i="4"/>
  <c r="H133" i="4"/>
  <c r="H134" i="4"/>
  <c r="H135" i="4"/>
  <c r="H136" i="4"/>
  <c r="H137" i="4"/>
  <c r="H138" i="4"/>
  <c r="H139" i="4"/>
  <c r="H140" i="4"/>
  <c r="H141" i="4"/>
  <c r="H142" i="4"/>
  <c r="H143" i="4"/>
  <c r="H144" i="4"/>
  <c r="H145" i="4"/>
  <c r="H146" i="4"/>
  <c r="H147" i="4"/>
  <c r="H148" i="4"/>
  <c r="H149" i="4"/>
  <c r="H150" i="4"/>
  <c r="H151" i="4"/>
  <c r="H152" i="4"/>
  <c r="H153" i="4"/>
  <c r="H154" i="4"/>
  <c r="H4" i="4"/>
  <c r="AA159" i="4" l="1"/>
  <c r="AB161" i="4"/>
  <c r="AC159" i="4"/>
  <c r="AF161" i="4"/>
  <c r="AE159" i="4"/>
  <c r="AE161" i="4"/>
  <c r="O12" i="4"/>
  <c r="M13" i="4"/>
  <c r="M14" i="4" s="1"/>
  <c r="M15" i="4" s="1"/>
  <c r="M16" i="4" s="1"/>
  <c r="M17" i="4" s="1"/>
  <c r="M18" i="4" s="1"/>
  <c r="M19" i="4" s="1"/>
  <c r="M20" i="4" s="1"/>
  <c r="M21" i="4" s="1"/>
  <c r="M22" i="4" s="1"/>
  <c r="M23" i="4" s="1"/>
  <c r="M24" i="4" s="1"/>
  <c r="M25" i="4" s="1"/>
  <c r="M26" i="4" s="1"/>
  <c r="M27" i="4" s="1"/>
  <c r="M28" i="4" s="1"/>
  <c r="N13" i="4"/>
  <c r="N14" i="4" s="1"/>
  <c r="N15" i="4" s="1"/>
  <c r="N16" i="4" s="1"/>
  <c r="N17" i="4" s="1"/>
  <c r="N18" i="4" s="1"/>
  <c r="N19" i="4" s="1"/>
  <c r="N20" i="4" s="1"/>
  <c r="N21" i="4" s="1"/>
  <c r="N22" i="4" s="1"/>
  <c r="N23" i="4" s="1"/>
  <c r="N24" i="4" s="1"/>
  <c r="N25" i="4" s="1"/>
  <c r="N26" i="4" s="1"/>
  <c r="N27" i="4" s="1"/>
  <c r="N28" i="4" s="1"/>
  <c r="AB159" i="4"/>
  <c r="AC157" i="4"/>
  <c r="AC163" i="4" s="1"/>
  <c r="AD157" i="4"/>
  <c r="AD163" i="4" s="1"/>
  <c r="AF159" i="4"/>
  <c r="AD161" i="4"/>
  <c r="AA161" i="4"/>
  <c r="AE157" i="4"/>
  <c r="AE163" i="4" s="1"/>
  <c r="AF157" i="4"/>
  <c r="AF163" i="4" s="1"/>
  <c r="AD159" i="4"/>
  <c r="O5" i="4"/>
  <c r="E96" i="3" l="1"/>
  <c r="M69" i="3" l="1"/>
  <c r="M11" i="3"/>
  <c r="M93" i="3" s="1"/>
  <c r="N93" i="3" l="1"/>
  <c r="S83" i="2"/>
  <c r="Q7" i="2"/>
  <c r="R7" i="2" s="1"/>
  <c r="Q9" i="2"/>
  <c r="R9" i="2" s="1"/>
  <c r="Q14" i="2"/>
  <c r="R14" i="2" s="1"/>
  <c r="Q18" i="2"/>
  <c r="R18" i="2" s="1"/>
  <c r="Q29" i="2"/>
  <c r="R29" i="2" s="1"/>
  <c r="Q32" i="2"/>
  <c r="R32" i="2" s="1"/>
  <c r="Q41" i="2"/>
  <c r="R41" i="2" s="1"/>
  <c r="Q44" i="2"/>
  <c r="R44" i="2" s="1"/>
  <c r="Q47" i="2"/>
  <c r="R47" i="2" s="1"/>
  <c r="Q52" i="2"/>
  <c r="R52" i="2" s="1"/>
  <c r="Q54" i="2"/>
  <c r="R54" i="2" s="1"/>
  <c r="Q59" i="2"/>
  <c r="R59" i="2" s="1"/>
  <c r="Q61" i="2"/>
  <c r="R61" i="2" s="1"/>
  <c r="Q70" i="2"/>
  <c r="R70" i="2" s="1"/>
  <c r="Q75" i="2"/>
  <c r="R75" i="2" s="1"/>
  <c r="Q81" i="2"/>
  <c r="R81" i="2" s="1"/>
  <c r="O83" i="2"/>
  <c r="G77" i="2"/>
  <c r="Q83" i="2" l="1"/>
  <c r="R83" i="2"/>
  <c r="E66" i="3"/>
  <c r="K70" i="2" l="1"/>
  <c r="G16" i="2"/>
  <c r="G18" i="2"/>
  <c r="G25" i="2"/>
  <c r="G47" i="2"/>
  <c r="G50" i="2"/>
  <c r="G54" i="2"/>
  <c r="G56" i="2"/>
  <c r="G75" i="2"/>
  <c r="E83" i="2" l="1"/>
  <c r="D70" i="2"/>
  <c r="G70" i="2" s="1"/>
  <c r="G72" i="2"/>
  <c r="G61" i="2"/>
  <c r="K62" i="2" s="1"/>
  <c r="G3" i="2"/>
  <c r="L7" i="2"/>
  <c r="N7" i="2" s="1"/>
  <c r="G11" i="2"/>
  <c r="G9" i="2"/>
  <c r="D7" i="2"/>
  <c r="G7" i="2" s="1"/>
  <c r="D14" i="2" l="1"/>
  <c r="G14" i="2" s="1"/>
  <c r="G27" i="2"/>
  <c r="L29" i="2" s="1"/>
  <c r="N29" i="2" s="1"/>
  <c r="G29" i="2"/>
  <c r="D33" i="2"/>
  <c r="G32" i="2" s="1"/>
  <c r="G41" i="2"/>
  <c r="K44" i="2"/>
  <c r="K41" i="2"/>
  <c r="G42" i="2"/>
  <c r="L44" i="2" s="1"/>
  <c r="N44" i="2" s="1"/>
  <c r="G44" i="2"/>
  <c r="G46" i="2"/>
  <c r="L47" i="2" s="1"/>
  <c r="N47" i="2" s="1"/>
  <c r="L54" i="2"/>
  <c r="N54" i="2" s="1"/>
  <c r="K59" i="2"/>
  <c r="K54" i="2"/>
  <c r="L70" i="2"/>
  <c r="N70" i="2" s="1"/>
  <c r="G60" i="2"/>
  <c r="G74" i="2"/>
  <c r="L75" i="2" s="1"/>
  <c r="N75" i="2" s="1"/>
  <c r="N81" i="2"/>
  <c r="L9" i="2"/>
  <c r="N9" i="2" s="1"/>
  <c r="G80" i="2"/>
  <c r="K14" i="2"/>
  <c r="K18" i="2"/>
  <c r="K9" i="2"/>
  <c r="K29" i="2"/>
  <c r="K47" i="2"/>
  <c r="K61" i="2"/>
  <c r="G33" i="2" l="1"/>
  <c r="L41" i="2" s="1"/>
  <c r="N41" i="2" s="1"/>
  <c r="L61" i="2"/>
  <c r="N61" i="2" s="1"/>
  <c r="K60" i="2"/>
  <c r="K71" i="2"/>
  <c r="G12" i="2"/>
  <c r="L14" i="2" s="1"/>
  <c r="N14" i="2" s="1"/>
  <c r="E27" i="3"/>
  <c r="E21" i="3"/>
  <c r="E23" i="3"/>
  <c r="E81" i="3"/>
  <c r="E82" i="3"/>
  <c r="E104" i="3"/>
  <c r="E31" i="3"/>
  <c r="E3" i="3"/>
  <c r="E4" i="3"/>
  <c r="E5" i="3"/>
  <c r="E32" i="3"/>
  <c r="E55" i="3"/>
  <c r="G55" i="3" s="1"/>
  <c r="E38" i="3"/>
  <c r="G38" i="3" s="1"/>
  <c r="E39" i="3"/>
  <c r="G39" i="3" s="1"/>
  <c r="E40" i="3"/>
  <c r="G40" i="3" s="1"/>
  <c r="E6" i="3"/>
  <c r="E7" i="3"/>
  <c r="E8" i="3"/>
  <c r="E9" i="3"/>
  <c r="E33" i="3"/>
  <c r="E10" i="3"/>
  <c r="E11" i="3"/>
  <c r="E12" i="3"/>
  <c r="E13" i="3"/>
  <c r="E14" i="3"/>
  <c r="E15" i="3"/>
  <c r="E16" i="3"/>
  <c r="E17" i="3"/>
  <c r="E18" i="3"/>
  <c r="E19" i="3"/>
  <c r="E41" i="3"/>
  <c r="E42" i="3"/>
  <c r="E43" i="3"/>
  <c r="E45" i="3"/>
  <c r="E46" i="3"/>
  <c r="E105" i="3"/>
  <c r="E47" i="3"/>
  <c r="E56" i="3"/>
  <c r="E57" i="3"/>
  <c r="E58" i="3"/>
  <c r="E59" i="3"/>
  <c r="E48" i="3"/>
  <c r="E49" i="3"/>
  <c r="E50" i="3"/>
  <c r="E34" i="3"/>
  <c r="E54" i="3"/>
  <c r="E35" i="3"/>
  <c r="E36" i="3"/>
  <c r="E20" i="3"/>
  <c r="E22" i="3"/>
  <c r="E60" i="3"/>
  <c r="G60" i="3" s="1"/>
  <c r="E24" i="3"/>
  <c r="E89" i="3"/>
  <c r="E90" i="3"/>
  <c r="E91" i="3"/>
  <c r="E92" i="3"/>
  <c r="E93" i="3"/>
  <c r="E94" i="3"/>
  <c r="E95" i="3"/>
  <c r="E100" i="3"/>
  <c r="E101" i="3"/>
  <c r="C102" i="3"/>
  <c r="E102" i="3"/>
  <c r="E103" i="3"/>
  <c r="G103" i="3" s="1"/>
  <c r="E25" i="3"/>
  <c r="E97" i="3"/>
  <c r="G97" i="3" s="1"/>
  <c r="E61" i="3"/>
  <c r="E62" i="3"/>
  <c r="E106" i="3"/>
  <c r="E63" i="3"/>
  <c r="E51" i="3"/>
  <c r="E64" i="3"/>
  <c r="E65" i="3"/>
  <c r="G65" i="3" s="1"/>
  <c r="E67" i="3"/>
  <c r="E68" i="3"/>
  <c r="E98" i="3"/>
  <c r="G98" i="3" s="1"/>
  <c r="E26" i="3"/>
  <c r="E28" i="3"/>
  <c r="E52" i="3"/>
  <c r="E53" i="3"/>
  <c r="E69" i="3"/>
  <c r="E70" i="3"/>
  <c r="E71" i="3"/>
  <c r="E72" i="3"/>
  <c r="E73" i="3"/>
  <c r="E74" i="3"/>
  <c r="G74" i="3" s="1"/>
  <c r="E75" i="3"/>
  <c r="E107" i="3"/>
  <c r="E108" i="3"/>
  <c r="E109" i="3"/>
  <c r="E110" i="3"/>
  <c r="E111" i="3"/>
  <c r="E86" i="3"/>
  <c r="E87" i="3"/>
  <c r="E76" i="3"/>
  <c r="E77" i="3"/>
  <c r="E29" i="3"/>
  <c r="E78" i="3"/>
  <c r="E37" i="3"/>
  <c r="E30" i="3"/>
  <c r="E99" i="3"/>
  <c r="E79" i="3"/>
  <c r="E88" i="3"/>
  <c r="E112" i="3"/>
  <c r="E80" i="3"/>
  <c r="E83" i="3"/>
  <c r="E84" i="3"/>
  <c r="E85" i="3"/>
  <c r="C25" i="3"/>
  <c r="E114" i="3" l="1"/>
  <c r="E115" i="3" s="1"/>
  <c r="N83" i="2"/>
  <c r="G113" i="3"/>
  <c r="G114" i="3" l="1"/>
  <c r="G115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tc={9CE0016B-AF89-7840-8327-5DA31CB39C71}</author>
  </authors>
  <commentList>
    <comment ref="O157" authorId="0" shapeId="0" xr:uid="{9CE0016B-AF89-7840-8327-5DA31CB39C71}">
      <text>
        <t>[Threaded comment]
Your version of Excel allows you to read this threaded comment; however, any edits to it will get removed if the file is opened in a newer version of Excel. Learn more: https://go.microsoft.com/fwlink/?linkid=870924
Comment:
    Includes zero and nero days.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tc={171589F8-237F-F24F-B245-17E97CB6CE48}</author>
    <author>tc={35738107-1F30-0443-8682-0833FA89D19A}</author>
    <author>tc={62AFCEE5-2FAD-7B47-9131-A467D1AD4A4E}</author>
    <author>tc={C248862A-C50C-A549-985C-7EC827A035BD}</author>
    <author>tc={68F90833-D13D-B343-9F5E-362E0E99ECF4}</author>
    <author>tc={6D965060-8F17-2C4C-9E7C-3771B63A7805}</author>
    <author>tc={390B8B86-2CD2-064F-BC3C-1A3088D0FFA4}</author>
    <author>tc={F3DF802D-91D7-A140-AB03-973B7D7D9EE0}</author>
    <author>tc={E026E75E-B567-AB46-A6E3-D6857A3F06A4}</author>
    <author>tc={AD4B69D2-4AC9-7548-9A2C-6F01361A0FE5}</author>
    <author>tc={ADF2E414-BFD7-B74B-94EB-D07C5E76736C}</author>
    <author>tc={2B3DA64A-765C-7A4C-A4DC-DC32ACBE1B4D}</author>
    <author>tc={03E29D77-CEB6-F941-A074-C6E54E02277B}</author>
    <author>tc={D412BD79-D126-104B-9FF6-EE6701B7E71B}</author>
    <author>tc={62D911A1-B3C9-D246-B420-A123223D18C6}</author>
    <author>tc={A6B748F9-BF5E-9D48-81B5-0A6CFE2583E5}</author>
    <author>tc={F92041A0-8F9A-0F4D-BA42-E9A46242AFC9}</author>
    <author>tc={C28F15C3-222E-A545-B68A-29FCB20ACC1D}</author>
    <author>tc={1F1B54F9-5570-6D4E-B473-786967791B8C}</author>
    <author>tc={B2052689-F473-6B44-BF84-D7C6DC66948F}</author>
  </authors>
  <commentList>
    <comment ref="B6" authorId="0" shapeId="0" xr:uid="{171589F8-237F-F24F-B245-17E97CB6CE48}">
      <text>
        <t>[Threaded comment]
Your version of Excel allows you to read this threaded comment; however, any edits to it will get removed if the file is opened in a newer version of Excel. Learn more: https://go.microsoft.com/fwlink/?linkid=870924
Comment:
    60.5 miles from Doc’s on Gila River.</t>
      </text>
    </comment>
    <comment ref="B7" authorId="1" shapeId="0" xr:uid="{35738107-1F30-0443-8682-0833FA89D19A}">
      <text>
        <t>[Threaded comment]
Your version of Excel allows you to read this threaded comment; however, any edits to it will get removed if the file is opened in a newer version of Excel. Learn more: https://go.microsoft.com/fwlink/?linkid=870924
Comment:
    Try to fit full resupply in one box.  Fill ‘er up with town food if space.</t>
      </text>
    </comment>
    <comment ref="S7" authorId="2" shapeId="0" xr:uid="{62AFCEE5-2FAD-7B47-9131-A467D1AD4A4E}">
      <text>
        <t>[Threaded comment]
Your version of Excel allows you to read this threaded comment; however, any edits to it will get removed if the file is opened in a newer version of Excel. Learn more: https://go.microsoft.com/fwlink/?linkid=870924
Comment:
    fill ‘er up if space.</t>
      </text>
    </comment>
    <comment ref="B9" authorId="3" shapeId="0" xr:uid="{C248862A-C50C-A549-985C-7EC827A035BD}">
      <text>
        <t>[Threaded comment]
Your version of Excel allows you to read this threaded comment; however, any edits to it will get removed if the file is opened in a newer version of Excel. Learn more: https://go.microsoft.com/fwlink/?linkid=870924
Comment:
    No store in town. Send food for town.
Reply:
    Toaster House Hostel for hikers may have food.  Maybe hiker box food.</t>
      </text>
    </comment>
    <comment ref="S9" authorId="4" shapeId="0" xr:uid="{68F90833-D13D-B343-9F5E-362E0E99ECF4}">
      <text>
        <t>[Threaded comment]
Your version of Excel allows you to read this threaded comment; however, any edits to it will get removed if the file is opened in a newer version of Excel. Learn more: https://go.microsoft.com/fwlink/?linkid=870924
Comment:
    fill er up!</t>
      </text>
    </comment>
    <comment ref="B14" authorId="5" shapeId="0" xr:uid="{6D965060-8F17-2C4C-9E7C-3771B63A7805}">
      <text>
        <t>[Threaded comment]
Your version of Excel allows you to read this threaded comment; however, any edits to it will get removed if the file is opened in a newer version of Excel. Learn more: https://go.microsoft.com/fwlink/?linkid=870924
Comment:
    Dead town, overshoot on food, zero recommended, hiker friendly
Reply:
    maybe only need to send one box because it’s a short section.</t>
      </text>
    </comment>
    <comment ref="B32" authorId="6" shapeId="0" xr:uid="{390B8B86-2CD2-064F-BC3C-1A3088D0FFA4}">
      <text>
        <t>[Threaded comment]
Your version of Excel allows you to read this threaded comment; however, any edits to it will get removed if the file is opened in a newer version of Excel. Learn more: https://go.microsoft.com/fwlink/?linkid=870924
Comment:
    Potential to meet brother before Grays peak at I-70 mile 218 or 221.  See page 327 of Yogi for map.</t>
      </text>
    </comment>
    <comment ref="B34" authorId="7" shapeId="0" xr:uid="{F3DF802D-91D7-A140-AB03-973B7D7D9EE0}">
      <text>
        <t>[Threaded comment]
Your version of Excel allows you to read this threaded comment; however, any edits to it will get removed if the file is opened in a newer version of Excel. Learn more: https://go.microsoft.com/fwlink/?linkid=870924
Comment:
    On alternate to Grays peak route.  Saves 35 miles between Berthoud Pass and Copper Mtn.</t>
      </text>
    </comment>
    <comment ref="B41" authorId="8" shapeId="0" xr:uid="{E026E75E-B567-AB46-A6E3-D6857A3F06A4}">
      <text>
        <t>[Threaded comment]
Your version of Excel allows you to read this threaded comment; however, any edits to it will get removed if the file is opened in a newer version of Excel. Learn more: https://go.microsoft.com/fwlink/?linkid=870924
Comment:
    Depending on brother plans, either resupply to I-70 (77miles) or Breckenridge (130miles)
Reply:
    Send enough staples for 100 miles to I-70.  Food can be added in Grand Lake for additional miles to Breckenridge if necessary.</t>
      </text>
    </comment>
    <comment ref="L41" authorId="9" shapeId="0" xr:uid="{AD4B69D2-4AC9-7548-9A2C-6F01361A0FE5}">
      <text>
        <t>[Threaded comment]
Your version of Excel allows you to read this threaded comment; however, any edits to it will get removed if the file is opened in a newer version of Excel. Learn more: https://go.microsoft.com/fwlink/?linkid=870924
Comment:
    distance to I-70 unclear. 77-97 miles.</t>
      </text>
    </comment>
    <comment ref="B44" authorId="10" shapeId="0" xr:uid="{ADF2E414-BFD7-B74B-94EB-D07C5E76736C}">
      <text>
        <t>[Threaded comment]
Your version of Excel allows you to read this threaded comment; however, any edits to it will get removed if the file is opened in a newer version of Excel. Learn more: https://go.microsoft.com/fwlink/?linkid=870924
Comment:
    Encampment is expensive, but resupply doable.</t>
      </text>
    </comment>
    <comment ref="B46" authorId="11" shapeId="0" xr:uid="{2B3DA64A-765C-7A4C-A4DC-DC32ACBE1B4D}">
      <text>
        <t>[Threaded comment]
Your version of Excel allows you to read this threaded comment; however, any edits to it will get removed if the file is opened in a newer version of Excel. Learn more: https://go.microsoft.com/fwlink/?linkid=870924
Comment:
    Stay at Oak Tree Inn = free diner breakfast next door.
Reply:
    bus in town 5 times a day.</t>
      </text>
    </comment>
    <comment ref="B47" authorId="12" shapeId="0" xr:uid="{03E29D77-CEB6-F941-A074-C6E54E02277B}">
      <text>
        <t>[Threaded comment]
Your version of Excel allows you to read this threaded comment; however, any edits to it will get removed if the file is opened in a newer version of Excel. Learn more: https://go.microsoft.com/fwlink/?linkid=870924
Comment:
    5.5 days plus town meal and treat. No town food available!</t>
      </text>
    </comment>
    <comment ref="B52" authorId="13" shapeId="0" xr:uid="{D412BD79-D126-104B-9FF6-EE6701B7E71B}">
      <text>
        <t>[Threaded comment]
Your version of Excel allows you to read this threaded comment; however, any edits to it will get removed if the file is opened in a newer version of Excel. Learn more: https://go.microsoft.com/fwlink/?linkid=870924
Comment:
    #4b, 1 box of staples and maps.  Good resupply in Dubois.</t>
      </text>
    </comment>
    <comment ref="B54" authorId="14" shapeId="0" xr:uid="{62D911A1-B3C9-D246-B420-A123223D18C6}">
      <text>
        <t>[Threaded comment]
Your version of Excel allows you to read this threaded comment; however, any edits to it will get removed if the file is opened in a newer version of Excel. Learn more: https://go.microsoft.com/fwlink/?linkid=870924
Comment:
    consider heavy town food because not food at lodge.
Reply:
    #4a, two boxes for full resupply.
Reply:
    #4a is all snacks and town snacks.  #4b is all staples.  If going to Dubois, only ship #4b.
Reply:
    #4a is only sent if not going to Dubois.  #4b is sent no matter what, but the address will either be Brooks Lake or Dubois.</t>
      </text>
    </comment>
    <comment ref="B61" authorId="15" shapeId="0" xr:uid="{A6B748F9-BF5E-9D48-81B5-0A6CFE2583E5}">
      <text>
        <t>[Threaded comment]
Your version of Excel allows you to read this threaded comment; however, any edits to it will get removed if the file is opened in a newer version of Excel. Learn more: https://go.microsoft.com/fwlink/?linkid=870924
Comment:
    start planning Yellowstone permits
Reply:
    decide box #4 destination, Brooks or Dubois</t>
      </text>
    </comment>
    <comment ref="B65" authorId="16" shapeId="0" xr:uid="{F92041A0-8F9A-0F4D-BA42-E9A46242AFC9}">
      <text>
        <t>[Threaded comment]
Your version of Excel allows you to read this threaded comment; however, any edits to it will get removed if the file is opened in a newer version of Excel. Learn more: https://go.microsoft.com/fwlink/?linkid=870924
Comment:
    avoid at all cost, July 19-22
Reply:
    Maybe good place to nero</t>
      </text>
    </comment>
    <comment ref="B71" authorId="17" shapeId="0" xr:uid="{C28F15C3-222E-A545-B68A-29FCB20ACC1D}">
      <text>
        <t>[Threaded comment]
Your version of Excel allows you to read this threaded comment; however, any edits to it will get removed if the file is opened in a newer version of Excel. Learn more: https://go.microsoft.com/fwlink/?linkid=870924
Comment:
    Can send box to Homestake Lodge instead of going to Butte for $10/box.  Butte route adds 60 miles to Darby, but this could maybe be cut 34miles if going to Butte from Hwy 15 instead of Hwy 90.</t>
      </text>
    </comment>
    <comment ref="I81" authorId="18" shapeId="0" xr:uid="{1F1B54F9-5570-6D4E-B473-786967791B8C}">
      <text>
        <t>[Threaded comment]
Your version of Excel allows you to read this threaded comment; however, any edits to it will get removed if the file is opened in a newer version of Excel. Learn more: https://go.microsoft.com/fwlink/?linkid=870924
Comment:
    1.5 days so we’re not carrying a ton of food on the train.  Check if store in Many Glacier is open.  If not, fully resupply in East Glacier before hitting trail.
Reply:
    (406) 226-5504 - C-store
Reply:
    (406) 226-4426 - back up C-store</t>
      </text>
    </comment>
    <comment ref="L81" authorId="19" shapeId="0" xr:uid="{B2052689-F473-6B44-BF84-D7C6DC66948F}">
      <text>
        <t>[Threaded comment]
Your version of Excel allows you to read this threaded comment; however, any edits to it will get removed if the file is opened in a newer version of Excel. Learn more: https://go.microsoft.com/fwlink/?linkid=870924
Comment:
    Distance from Cheif Mountain Terminus to East Glacier</t>
      </text>
    </comment>
  </commentList>
</comments>
</file>

<file path=xl/sharedStrings.xml><?xml version="1.0" encoding="utf-8"?>
<sst xmlns="http://schemas.openxmlformats.org/spreadsheetml/2006/main" count="2093" uniqueCount="1237">
  <si>
    <t>Name</t>
  </si>
  <si>
    <t>Access Point</t>
  </si>
  <si>
    <t>Mile Point (NoBo)</t>
  </si>
  <si>
    <t>Mile Point (SoBo)</t>
  </si>
  <si>
    <t>Miles from Trail</t>
  </si>
  <si>
    <t>Resupply</t>
  </si>
  <si>
    <t>Post Office Address</t>
  </si>
  <si>
    <t>Post Office Hours</t>
  </si>
  <si>
    <t>Fuel Canister</t>
  </si>
  <si>
    <t>Outfitter/Supplies</t>
  </si>
  <si>
    <t>Hiker Deals/Discounts</t>
  </si>
  <si>
    <t>Other Info</t>
  </si>
  <si>
    <t>Mexico!</t>
  </si>
  <si>
    <t>Crazy Cook</t>
  </si>
  <si>
    <t>NoBos- have fun!! SoBos- congrats, you made it!</t>
  </si>
  <si>
    <t>Hachita, NM</t>
  </si>
  <si>
    <t>Highway 81</t>
  </si>
  <si>
    <t>C-store. Hachita Food Mart.</t>
  </si>
  <si>
    <t>26 B St, Hachita, NM 88040</t>
  </si>
  <si>
    <t>M-F 9:30-12 &amp; 12:30-4; Sat 9-12; Closed Sunday.</t>
  </si>
  <si>
    <t>Lordsburg, NM</t>
  </si>
  <si>
    <t>on trail</t>
  </si>
  <si>
    <t>Full. Saucedo's Super Market, Dollar General.</t>
  </si>
  <si>
    <t>401 Shakespeare St., Lordsburg, NM 88045</t>
  </si>
  <si>
    <t>M-F 8:30-5; Sat 10-12; Closed Sunday.</t>
  </si>
  <si>
    <t>CDTC shuttle (seasonal)</t>
  </si>
  <si>
    <t>Econolodge: hiker rate, hiker box.</t>
  </si>
  <si>
    <t>Trail Register at KOA &amp; Econolodge</t>
  </si>
  <si>
    <t>Silver City</t>
  </si>
  <si>
    <t>Full. Albertsons, Wal-Mart, Silver City Food Co-Op.</t>
  </si>
  <si>
    <t>500 N Hudson St., Silver City, NM 88061</t>
  </si>
  <si>
    <t>Gila Hike &amp; Bike</t>
  </si>
  <si>
    <t>Gila Hike &amp; Bike, 103 E College Ave; Morning Star, 809 N Bullard St.</t>
  </si>
  <si>
    <t>Trail register at Morning Star.</t>
  </si>
  <si>
    <t>Doc Campbell's Post (ALT)</t>
  </si>
  <si>
    <t>on Gila River alt</t>
  </si>
  <si>
    <t>Alt mile 37.9 of 105</t>
  </si>
  <si>
    <t>Alt mile 67.1 of 105</t>
  </si>
  <si>
    <t>Limited, expensive. Send resupply box 2 weeks before ETA. Include ETA on box. USPS only. $3 fee.</t>
  </si>
  <si>
    <t>Your name (CDT Hiker), C/O Doc Campbell’s Post
3796 Highway 15, Mimbres, NM 88049</t>
  </si>
  <si>
    <t>9am - 6pm every day.</t>
  </si>
  <si>
    <t>Yes- supply may be limited.</t>
  </si>
  <si>
    <t>Some basic camping supplies/freeze-dried meals</t>
  </si>
  <si>
    <t>Laundry and showers available. No ATM on premises- make sure you have cash.</t>
  </si>
  <si>
    <t>Winston, NM</t>
  </si>
  <si>
    <t>Highway 59</t>
  </si>
  <si>
    <t>Limited. Winston General Store.</t>
  </si>
  <si>
    <t>451 Grafton Rd., Winston, NM 87943</t>
  </si>
  <si>
    <t>M-F 9:30-12:30 &amp; 1-4; Sat 9-11; Closed Sunday</t>
  </si>
  <si>
    <t>Tough hitch. General Store has sandwiches, soups, etc. No lodging or restaurant in town.</t>
  </si>
  <si>
    <t>Reserve, NM</t>
  </si>
  <si>
    <t>NM 12</t>
  </si>
  <si>
    <t>25 mi West</t>
  </si>
  <si>
    <t>Full. Jake's General Merchandise.</t>
  </si>
  <si>
    <t>10 Balke St., Reserve, NM 87830</t>
  </si>
  <si>
    <t>M-F 8:30-12 &amp; 12:30-5; Sat 9:30-11:30; Closed Sunday</t>
  </si>
  <si>
    <t>Tough hitch.</t>
  </si>
  <si>
    <t>Top of the World store, NM</t>
  </si>
  <si>
    <t>on trail (official route) or from Pie Town (alt)</t>
  </si>
  <si>
    <t>0 (official route) or 3 mi West (Alt)</t>
  </si>
  <si>
    <t>C-store. Accepts packages, UPS or FedEx only.</t>
  </si>
  <si>
    <t>Hiker Name, c/o Top of the World, Highway 60, Mile Marker 52, Pie Town, NM 87827</t>
  </si>
  <si>
    <t>Yes</t>
  </si>
  <si>
    <t>Laundry available.</t>
  </si>
  <si>
    <t>Quemado, NM</t>
  </si>
  <si>
    <t>Hwy 60</t>
  </si>
  <si>
    <t>Full. Country Store.</t>
  </si>
  <si>
    <t>3476 W Hwy 60, Quemado, NM 87829</t>
  </si>
  <si>
    <t>M-F 8-12:30 &amp; 1-4:30; Sat 8-10:30; Closed Sunday</t>
  </si>
  <si>
    <t>Pie Town, NM</t>
  </si>
  <si>
    <t>The Toaster House will hold resupply boxes. UPS ONLY. Hiker Name, c/o The Toaster House, Hwy 60 at Mile Marker 56, Pie Town, NM 87827</t>
  </si>
  <si>
    <t>17 Frontage Rd., Pie Town, NM 87827</t>
  </si>
  <si>
    <t>M-F 8-12; Sat 7:30-9:30; Closed Sunday</t>
  </si>
  <si>
    <t>Top of the World market</t>
  </si>
  <si>
    <t>10% hiker discount at the Pie-O-Neer.</t>
  </si>
  <si>
    <t>If you stay at the Toaster House, please clean up after yourself and leave a donation if you are able! Trail register @ Toaster House.</t>
  </si>
  <si>
    <t>Grants, NM</t>
  </si>
  <si>
    <t>Full. Wal-Mart, Smith's.</t>
  </si>
  <si>
    <t>816 W Santa Fe Ave, Grants, NM 87020</t>
  </si>
  <si>
    <t>M-F 8:30-5; Sat 8:30-12; Closed Sunday</t>
  </si>
  <si>
    <t>Wal-Mart</t>
  </si>
  <si>
    <t>10% discount to CDTC members at the Super 8</t>
  </si>
  <si>
    <t>Carrot Express Bus - 50 cents/ride, anywhere in town, M-F. Call 505-290-2469</t>
  </si>
  <si>
    <t>Cuba, NM</t>
  </si>
  <si>
    <t>Full. Mickey Save-way, Family Dollar.</t>
  </si>
  <si>
    <t>6358 Main St., Cuba, NM 87013</t>
  </si>
  <si>
    <t>M-F 8-4:30; Sat 10-11:30; Closed Sunday</t>
  </si>
  <si>
    <t>Mickey Save-way</t>
  </si>
  <si>
    <t>Rebel's Roost Campground: 1/4 mi N of town, hiker rate, will hold resupply boxes.</t>
  </si>
  <si>
    <t>Ghost Ranch, NM</t>
  </si>
  <si>
    <t>Hwy 84</t>
  </si>
  <si>
    <t>8 mi</t>
  </si>
  <si>
    <t>Pricey snacks only. Please send resupply boxes via UPS, label "CDT Hiker" &amp; include ETA.</t>
  </si>
  <si>
    <t>Hiker Name, c/o Ghost Ranch, 280 Private Drive 1708, Abiquiu, NM 87510</t>
  </si>
  <si>
    <t>No</t>
  </si>
  <si>
    <t>Please be respectful of the rules/regulations around meals &amp; number of hikers allowed in a room. Showers, coin-op laundry, hiker box, trail register, wifi. Bus to Abiquiu, Santa Fe.</t>
  </si>
  <si>
    <t>Ghost Ranch, NM (ALT)</t>
  </si>
  <si>
    <t>Alt mile 11 of 25.5</t>
  </si>
  <si>
    <t>Alt mile 14.5 of 25.5</t>
  </si>
  <si>
    <t>on-trail</t>
  </si>
  <si>
    <t>Abiquiu, NM</t>
  </si>
  <si>
    <t xml:space="preserve">Hwy 84 </t>
  </si>
  <si>
    <t>Good C-store. Bode's General Store.</t>
  </si>
  <si>
    <t>4 County Rd. 187, Abiquiu, NM 87510</t>
  </si>
  <si>
    <t>M-F 7-12 &amp; 1-4; Closed weekends</t>
  </si>
  <si>
    <t>Some: hunting/fishing/car camping-oriented</t>
  </si>
  <si>
    <t>Breakfast burritos and green chile cheeseburgers. RTD bus to Ghost Ranch, Santa Fe.</t>
  </si>
  <si>
    <t>Santa Fe, NM</t>
  </si>
  <si>
    <t>Full. Albertsons, TJs, Whole Foods, etc. etc.</t>
  </si>
  <si>
    <t>120 S Federal Pl. Ste 101, Santa Fe, NM 87501</t>
  </si>
  <si>
    <t>M-F 8-5:30; Sat 9-4; Closed Sunday</t>
  </si>
  <si>
    <t>REI, Big 5</t>
  </si>
  <si>
    <t>REI, 500 Market St. #100; Big 5 Sporting Goods, 2860 Cerrillos Rd.</t>
  </si>
  <si>
    <t>RTD Bus to/from Ghost Ranch. Santa Fe International Hostel. Easy access to/from Albuquerque.</t>
  </si>
  <si>
    <t>Chama, NM</t>
  </si>
  <si>
    <t>Cumbres Pass</t>
  </si>
  <si>
    <t>8 mi West</t>
  </si>
  <si>
    <t>Full. Lowe's Supermarket., Family Dollar.</t>
  </si>
  <si>
    <t>199 5th St. West, Chama, NM 87520</t>
  </si>
  <si>
    <t>M-F 8-1 &amp; 2-5; Sat 10-12; Closed Sunday</t>
  </si>
  <si>
    <t>Lowes</t>
  </si>
  <si>
    <t>Some camping supplies at Lowes</t>
  </si>
  <si>
    <t>Y Motel: hiker rate, hiker box.</t>
  </si>
  <si>
    <t>Laundry at RV park. NoBos: snow gear!</t>
  </si>
  <si>
    <t>Pagosa Springs, CO</t>
  </si>
  <si>
    <t>Wolf Creek Pass</t>
  </si>
  <si>
    <t>Full. City Market, Wal-Mart, Old Town Natural Market and Deli.</t>
  </si>
  <si>
    <t>250 Hot Springs Blvd, Pagosa Springs, CO 81147</t>
  </si>
  <si>
    <t>M-F 7:30-5; Sat 9-2; Closed Sunday</t>
  </si>
  <si>
    <t>Ski &amp; Bow Rack</t>
  </si>
  <si>
    <t>Ski &amp; Bow Rack, 354 E Pagosa St; The Outfitter, 21 Pike Dr; Foot Prints, 458 Pagosa St., Re-Sport (used), 100 County Center Dr.</t>
  </si>
  <si>
    <t>Pinewood Inn: hiker rate.</t>
  </si>
  <si>
    <t>Motel SOCO will hold boxes, PO Box 5752, Pagosa Springs, CO 81147</t>
  </si>
  <si>
    <t>South Fork, CO</t>
  </si>
  <si>
    <t>20 mi East</t>
  </si>
  <si>
    <t>Full. Rainbow Grocery.</t>
  </si>
  <si>
    <t>130 W Frontage Rd., South Fork, CO 81154</t>
  </si>
  <si>
    <t>M-F 9-4; Sat 9-10; Closed Sunday</t>
  </si>
  <si>
    <t>Rainbow Grocery</t>
  </si>
  <si>
    <t>Rainbow Sporting Goods, 30359 US 160; Doc's Outdoor Sports, 31101 US 160</t>
  </si>
  <si>
    <t>hiker bicycles available at RV park, Wolf Creek ski lodge</t>
  </si>
  <si>
    <t>Silverton, CO via CT</t>
  </si>
  <si>
    <t>Colorado Trail/Molas Pass</t>
  </si>
  <si>
    <t>11 mi on CT plus 7 mi hitch</t>
  </si>
  <si>
    <t>Full. Silverton Grocery. Blair Street Hostel will also hold boxes for guests. Blair Street Hostel, In Care Of: Hiker Name, PO Box 916, Silverton, CO 81433.</t>
  </si>
  <si>
    <t>138 W 12th St., Silverton, CO 81433</t>
  </si>
  <si>
    <t>M-F 9-1 &amp; 1:30-3:30; Sat 11-1; Closed Sunday</t>
  </si>
  <si>
    <t>Outdoor World</t>
  </si>
  <si>
    <t>Outdoor World, 1234 Greene St.</t>
  </si>
  <si>
    <t>Blair Street Hostel will provide shuttles to Molas Pass TH (Colorado Trail- $5 fee) and Stoney Pass Bottom ($20 fee) for guests.</t>
  </si>
  <si>
    <t>Silverton, CO via Stoney Pass</t>
  </si>
  <si>
    <t>Stoney Pass</t>
  </si>
  <si>
    <t>10 mi</t>
  </si>
  <si>
    <t>138 W 12th St., Silverton, CO 81400</t>
  </si>
  <si>
    <t>M-F 9-1 &amp; 1:30-3:30; Sa 11-1; Closed Sunday</t>
  </si>
  <si>
    <t>Lake City, CO</t>
  </si>
  <si>
    <t>Spring Creek Pass</t>
  </si>
  <si>
    <t>Full. High Country Market, 130 Gunnison Ave.</t>
  </si>
  <si>
    <t>803 Gunnison Ave, Lake City, CO 81235</t>
  </si>
  <si>
    <t>M-F 8:30-11:30 &amp; 12-4:30; Sat 11-1; Closed Sunday</t>
  </si>
  <si>
    <t>High Country Market; The Sportsman</t>
  </si>
  <si>
    <t>The Sportsman, 238 S. Gunnison</t>
  </si>
  <si>
    <t>Raven's Rest Hostel, $25 bunks</t>
  </si>
  <si>
    <t>Raven's Rest accepts resupply packages, UPS OR FEDEX ONLY, Hiker Name, c/o Raven's Rest Hostel, 207 Gunnison Ave, Lake City, CO 81235</t>
  </si>
  <si>
    <t>Creede, CO</t>
  </si>
  <si>
    <t>Full. Kentucky Belle Market.</t>
  </si>
  <si>
    <t>10 S. Main St., Creede, CO 81130</t>
  </si>
  <si>
    <t>M-F 9-1 &amp; 1:30-4; Sat 10-11:30; Closed Sunday</t>
  </si>
  <si>
    <t>San Juan Sports</t>
  </si>
  <si>
    <t>San Juan Sports, 102 S. Main St.</t>
  </si>
  <si>
    <t>Creede, CO (ALT)</t>
  </si>
  <si>
    <t>on Creede Cut-off Alt</t>
  </si>
  <si>
    <t>Alt mi 27.4 of 37.5</t>
  </si>
  <si>
    <t>Alt mi 10.1 of 37.5</t>
  </si>
  <si>
    <t>10 S. Main St, Creede, CO 81130</t>
  </si>
  <si>
    <t>Monarch Crest Store</t>
  </si>
  <si>
    <t>Monarch Pass</t>
  </si>
  <si>
    <t>Limited. Will hold resupply packages - UPS ONLY. Please label with ETA and "CDT Hiker"</t>
  </si>
  <si>
    <t>Hiker Name, c/o Monarch Crest Store, 24500 Hwy 50W, Salida, CO 81201</t>
  </si>
  <si>
    <t>8am-6pm</t>
  </si>
  <si>
    <t>Monarch Mountain Lodge</t>
  </si>
  <si>
    <t>None. Send box.</t>
  </si>
  <si>
    <t>Hiker Name, c/o Monarch Mountain Lodge, 22720 W US Hwy 50, Salida, CO 81201</t>
  </si>
  <si>
    <t>Will hold resupply packages, hikers can camp on property, has pool/hot tub/laundry</t>
  </si>
  <si>
    <t>Salida</t>
  </si>
  <si>
    <t>20 mi</t>
  </si>
  <si>
    <t>Full. Safeway, Simple Foods (health food), Wal-Mart.</t>
  </si>
  <si>
    <t>310 D St., Salida, CO 81201</t>
  </si>
  <si>
    <t>M-F 7:30-5; Sat 8:30-12; Closed Sunday</t>
  </si>
  <si>
    <t>Salida Mountain Sports</t>
  </si>
  <si>
    <t>Salida Mountain Sports, 111 North F St</t>
  </si>
  <si>
    <t>Trail register at Simple Lodge &amp; Hostel.</t>
  </si>
  <si>
    <t>Buena Vista</t>
  </si>
  <si>
    <t>Cottonwood Pass</t>
  </si>
  <si>
    <t>24 mi East</t>
  </si>
  <si>
    <t>Full. City Market.</t>
  </si>
  <si>
    <t>110 Brookdale Ave, Buena Vista, CO 81211</t>
  </si>
  <si>
    <t>M-F 8-5; Sat 9:30-12; Closed Sunday</t>
  </si>
  <si>
    <t>The Trailhead</t>
  </si>
  <si>
    <t>The Trailhead, 402 E Main St</t>
  </si>
  <si>
    <t>West side of Cottonwood Pass closed to motor vehicles in 2017. East side will be closed in 2018.</t>
  </si>
  <si>
    <t>Twin Lakes General Store</t>
  </si>
  <si>
    <t>Hwy 82</t>
  </si>
  <si>
    <t>1.5 mi</t>
  </si>
  <si>
    <t>Good c-store selection, caters to hikers! Slightly more expensive than grocery store but can do full resupply. Store will hold resupply packages. DO NOT send General Delivery- there is no longer a post office here.</t>
  </si>
  <si>
    <t>Twin Lakes General Store, ATTN: Hiker Name, 6451 E Hwy 82, Twin Lakes, CO 81251. Please hold for CDT Hiker, ETA mm/dd.</t>
  </si>
  <si>
    <t>9am-6pm</t>
  </si>
  <si>
    <t>Some gear, Mountain House meals, fuel.</t>
  </si>
  <si>
    <t xml:space="preserve">Super hiker friendly! </t>
  </si>
  <si>
    <t>Hiker box, trail register at store.</t>
  </si>
  <si>
    <t>Leadville</t>
  </si>
  <si>
    <t>Tennessee Pass</t>
  </si>
  <si>
    <t>9 mi South</t>
  </si>
  <si>
    <t>Full. Safeway</t>
  </si>
  <si>
    <t>130 W 5th St., Leadville, CO 80461</t>
  </si>
  <si>
    <t>M-F 9-5; Sat 9-12; Closed Sunday</t>
  </si>
  <si>
    <t>Leadville Outdoors</t>
  </si>
  <si>
    <t>Leadville Outdoors, 225 Harrison Ave; Melanzana Outdoor Clothing, 716 Harrison Ave</t>
  </si>
  <si>
    <t>Leadville Hostel will hold packages, has coin-op laundry, loaner bikes. Packages: Leadville Hostel &amp; Inn, 500 East 7th St., Leadville, CO 80461, Attn: “Your Name”, arriving around “month date, year”</t>
  </si>
  <si>
    <t>Breckenridge</t>
  </si>
  <si>
    <t>Hwy 9</t>
  </si>
  <si>
    <t>3.5 mi South</t>
  </si>
  <si>
    <t>Full. City Market</t>
  </si>
  <si>
    <t>305 S Ridge St., Breckenridge, CO 80424</t>
  </si>
  <si>
    <t>M-F 8-5; Sat 10-1; Closed Sunday</t>
  </si>
  <si>
    <t>Mountain Outfitters</t>
  </si>
  <si>
    <t>Mountain Outfitters, 112 S Ridge St. (Many other shops in Breck sell clothing, footwear, etc.). REI in Dillon.</t>
  </si>
  <si>
    <t>Free Summit Stage bus to town. Two hostels (both with hot tub!): Fireside Inn and The Bivvi. Trail register at Fireside Inn.</t>
  </si>
  <si>
    <t>Frisco</t>
  </si>
  <si>
    <t>4.5 mi north</t>
  </si>
  <si>
    <t>Full. Whole Foods, Safeway, Wal-Mart.</t>
  </si>
  <si>
    <t>35 W Main St., Frisco, CO 80443</t>
  </si>
  <si>
    <t>M-F 8:30-5; Sat 9-12:30; Closed Sunday</t>
  </si>
  <si>
    <t>Wal-Mart or outfitters in other towns</t>
  </si>
  <si>
    <t>Lots of ski/bike stores; Mountain Outfitters in Breckenridge; Mountain Sports Outlet in Silverthorne; Wilderness Sports or REI in Dillon</t>
  </si>
  <si>
    <t>Free Summit Stage bus to town.</t>
  </si>
  <si>
    <t>Frisco (via ALT)</t>
  </si>
  <si>
    <t>alt mi 22 of 42.5</t>
  </si>
  <si>
    <t>alt mi 20.5 of 42.5</t>
  </si>
  <si>
    <t>Lots of ski/bike stores; Mountain Outfitters in Breckenridge; Mountain Sports Outlet in Silverthorne; Wilderness Sports and REI in Dillon</t>
  </si>
  <si>
    <t>Free Summit Stage bus</t>
  </si>
  <si>
    <t>Silverthorne (via ALT)</t>
  </si>
  <si>
    <t>Full. City Market, Olive Fusion (natural foods)</t>
  </si>
  <si>
    <t>518 Brian Ave, Silverthorne, CO 80497</t>
  </si>
  <si>
    <t>M-F 9-5; Sat 10-12; Closed Sunday</t>
  </si>
  <si>
    <t>Wilderness Sports, REI in Dillon</t>
  </si>
  <si>
    <t>Mountain Sports Outlet, 167 Meraly Way; Wilderness Sports, 701 E Anemone Trail, Dillon; REI, 306 Dillon Ridge Rd, Dillon</t>
  </si>
  <si>
    <t>Winter Park</t>
  </si>
  <si>
    <t>Berthoud Pass</t>
  </si>
  <si>
    <t>12 mi</t>
  </si>
  <si>
    <t>Limited. Stop &amp; Save gas station; Trail's End Mercantile. Safeway down the road in Fraser.</t>
  </si>
  <si>
    <t>78490 US Hwy 40, Winter Park, CO 80482</t>
  </si>
  <si>
    <t>M-F 8-5; Sat 9-12; Closed Sunday</t>
  </si>
  <si>
    <t>Icebox Mountain Sports, Fraser</t>
  </si>
  <si>
    <t>Epic Mountain Sports, 78941 US-40 (clothing &amp; footwear)</t>
  </si>
  <si>
    <t>Fraser, CO</t>
  </si>
  <si>
    <t>16 mi</t>
  </si>
  <si>
    <t>Full. Safeway.</t>
  </si>
  <si>
    <t>520 Zerex, Fraser, CO 80442</t>
  </si>
  <si>
    <t>M-F 8-5; Sat 10-12; Closed Sunday</t>
  </si>
  <si>
    <t>Icebox Mountain Sports</t>
  </si>
  <si>
    <t>Icebox Mountain Sports, 505 Zerex St (sleeping bags, packs, tents, stoves, etc)</t>
  </si>
  <si>
    <t>Cheaper lodging than Winter Park.</t>
  </si>
  <si>
    <t>Grand Lake, CO</t>
  </si>
  <si>
    <t>Full. Mountain Food Market, Circle 3 World Foods.</t>
  </si>
  <si>
    <t>520 Center Dr., Grand Lake, CO 80447</t>
  </si>
  <si>
    <t>M-F 8-4; Closed Saturday &amp; Sunday</t>
  </si>
  <si>
    <t>Never Summer Mountain Products</t>
  </si>
  <si>
    <t>Never Summer Mountain Products, 919 Grand Avenue</t>
  </si>
  <si>
    <t>Shadowcliff Lodge no longer accepts hiker resupply boxes.</t>
  </si>
  <si>
    <t>RMNP info: the Park loop is ~25mi and can be done in a day. Backcountry permits are $26/person/night. Bear canister required. More info &amp; to book permits: https://www.nps.gov/romo/planyourvisit/wilderness-camping.htm</t>
  </si>
  <si>
    <t>Steamboat Springs</t>
  </si>
  <si>
    <t>Rabbit Ears Pass</t>
  </si>
  <si>
    <t>20 mi West</t>
  </si>
  <si>
    <t>Full. Safeway, Wal-Mart.</t>
  </si>
  <si>
    <t>200 Lincoln Ave, Steamboat Springs, CO 80487</t>
  </si>
  <si>
    <t>M-F 8:30-5; Sat 9-12; Closed Sunday</t>
  </si>
  <si>
    <t>Ski Haus</t>
  </si>
  <si>
    <t>Ski Haus, 1457 Pine Grove Rd.; Big Agnes, 735 Oak St.; Point6, 1120 S Lincoln Ave, Unit F</t>
  </si>
  <si>
    <t>Contact Big Agnes for gear repair (877-554-8975). Contact Point6 for sock replacements (970-871-1055). 15% discount at Ski Haus if you tell them you are a CDT hiker.</t>
  </si>
  <si>
    <t>Free bus in town.</t>
  </si>
  <si>
    <t>Encampment/Riverside, WY</t>
  </si>
  <si>
    <t>Battle Pass</t>
  </si>
  <si>
    <t>15 mi East</t>
  </si>
  <si>
    <t>Limited.</t>
  </si>
  <si>
    <t>622 McCaffrey Ave, Encampment, WY 82325</t>
  </si>
  <si>
    <t>M-F 8:30-12:30 &amp; 1:30-4; Sat 8:30-9; Closed Sunday</t>
  </si>
  <si>
    <t>Riverside Garage</t>
  </si>
  <si>
    <t>Trading Post, 210 WY-70, Encampment</t>
  </si>
  <si>
    <t>Trail register at KOA</t>
  </si>
  <si>
    <t>Rawlins, WY</t>
  </si>
  <si>
    <t>Full. Wal-Mart, City Market, Mabuhay Oriental Market</t>
  </si>
  <si>
    <t>106 5th St., Rawlins,WY 82301</t>
  </si>
  <si>
    <t>Bi-Rite Sporting Goods, 313 West Cedar (mostly guns and fishing stuff)</t>
  </si>
  <si>
    <t>Trail Register at Post Office.</t>
  </si>
  <si>
    <t>Atlantic City, WY</t>
  </si>
  <si>
    <t>Riverview Cutoff (road)</t>
  </si>
  <si>
    <t>Limited. Miner's Grubstake General Store. Gun shop also has some resupply options.</t>
  </si>
  <si>
    <t>Hiker Name, c/o Miner's Grubstake, 25 North Granier, Atlantic City, WY 82520. Please hold for CDT Hiker. ETA: mm/dd</t>
  </si>
  <si>
    <t>T-F 8-7; Sat &amp; Sun 8-3; Closed Monday</t>
  </si>
  <si>
    <t>Gun shop</t>
  </si>
  <si>
    <t>St. Andrew's Episcopal Church has an "angel box". Message board w/ lists of businesses with supplies located at the Atlantic City Mercantile.</t>
  </si>
  <si>
    <t>South Pass City, WY</t>
  </si>
  <si>
    <t>Snacks. Send box. See address in next column. Call to confirm: 307-332-3684.</t>
  </si>
  <si>
    <t>Hiker Name, c/o Friends of South Pass City, 125 South Pass Main, South Pass City, WY 82520. Please hold for CDT HIKER. ETA: mm/dd.</t>
  </si>
  <si>
    <t>9am-6pm every day</t>
  </si>
  <si>
    <t>Lander, WY</t>
  </si>
  <si>
    <t>Hwy 28</t>
  </si>
  <si>
    <t>36 mi</t>
  </si>
  <si>
    <t>Full. Safeway, Mr. D's.</t>
  </si>
  <si>
    <t>230 Grandview Dr., Lander, WY 82520</t>
  </si>
  <si>
    <t>M-F 8:30-4; Sat 8-11; Closed Sunday</t>
  </si>
  <si>
    <t>Wild Iris Mountain Sports</t>
  </si>
  <si>
    <t>Wild Iris Mountain Sports, 166 Main St</t>
  </si>
  <si>
    <t>Big Sandy Lodge, WY</t>
  </si>
  <si>
    <t>Big Sandy Trailhead</t>
  </si>
  <si>
    <t>Maildrop. You MUST stay at least one night.</t>
  </si>
  <si>
    <t>Hiker Name, c/o Big Sandy Lodge, PO Box 62, Boulder, WY 82923. Please hold for CDT hiker, ETA mm/dd</t>
  </si>
  <si>
    <t>You must stay at least one night at the lodge. Price is $145/night for the first person, plus $55/night for each additional person (includes breakfast/lunch/dinner).</t>
  </si>
  <si>
    <t>Pinedale, WY via Pole Creek Trail</t>
  </si>
  <si>
    <t>Pole Creek Trail to Elkhart Park TH</t>
  </si>
  <si>
    <t>1851.9 or 1852.4</t>
  </si>
  <si>
    <t>11 miles on Pole Creek Tr. to TH, then 15 mi</t>
  </si>
  <si>
    <t>Full. Ridley's Family Market, Obo's Market &amp; Deli</t>
  </si>
  <si>
    <t>413 Pine St, Pinedale, WY 82941</t>
  </si>
  <si>
    <t>M-F 8:45-4:45; Sat 9-11; Closed Sunday</t>
  </si>
  <si>
    <t>Great Outdoor Shop</t>
  </si>
  <si>
    <t>Great Outdoor Shop, 332 W Pine St</t>
  </si>
  <si>
    <t>Trail Register @ Great Outdoor Shop. Wind River Mountain Festival in late July</t>
  </si>
  <si>
    <t>Pinedale, WY via Seneca Lake Trail</t>
  </si>
  <si>
    <t>Seneca Lake Trail to Elkhart Park TH</t>
  </si>
  <si>
    <t>10 mi on Seneca Lake Tr. to TH, then 15 mi</t>
  </si>
  <si>
    <t>413 Pine St., Pinedale, WY 82941</t>
  </si>
  <si>
    <t>Dubois, WY</t>
  </si>
  <si>
    <t>Hwy 26/287 at Togwotee Pass</t>
  </si>
  <si>
    <t>28 mi South</t>
  </si>
  <si>
    <t>Full. Dubois Super Foods</t>
  </si>
  <si>
    <t>804 Ramshorn St., Dubois, WY 82513</t>
  </si>
  <si>
    <t>M-F 7:45-4:15; Sat 9:45-12:45; Closed Sunday</t>
  </si>
  <si>
    <t>Wind River Gear</t>
  </si>
  <si>
    <t>Wind River Gear, 19 N 1st St</t>
  </si>
  <si>
    <t>It is illegal to hitchhike in Dubois. NoBos: call for your Yellowstone permits. YNP Central Reservations: 307-344-7311</t>
  </si>
  <si>
    <t>Togwotee Mountain Lodge</t>
  </si>
  <si>
    <t>Togwotee Pass</t>
  </si>
  <si>
    <t>10 mi NW</t>
  </si>
  <si>
    <t>Maildrop</t>
  </si>
  <si>
    <t>Brooks Lake Lodge</t>
  </si>
  <si>
    <t>Lava Mountain Lodge</t>
  </si>
  <si>
    <t>Campground, showers, laundry, bar</t>
  </si>
  <si>
    <t>Grant Village</t>
  </si>
  <si>
    <t>Heart Lake TH/South Entrance Road</t>
  </si>
  <si>
    <t>6.5 mi N</t>
  </si>
  <si>
    <t>Full; somewhat pricey. Grant Village General Store</t>
  </si>
  <si>
    <t>1000 Grant Vlg, Yellowstone National Park, WY 82190</t>
  </si>
  <si>
    <t>M-F 8:30-1:15 &amp; 2:15-5; closed weekends.</t>
  </si>
  <si>
    <t>Grant Village General Store</t>
  </si>
  <si>
    <t>General Store has some camping equipment</t>
  </si>
  <si>
    <t>fee campground in Grant Village</t>
  </si>
  <si>
    <t>Old Faithful Village</t>
  </si>
  <si>
    <t>Full; somewhat pricey. Old Faithful General Store.</t>
  </si>
  <si>
    <t>1000 Old Faithful, Yellowstone National Park, WY 82190</t>
  </si>
  <si>
    <t>M-F 8:30-12:30 &amp; 1:30-5; closed weekends</t>
  </si>
  <si>
    <t>Old Faithful General Store</t>
  </si>
  <si>
    <t>Breakfast buffet in the lodge!</t>
  </si>
  <si>
    <t>West Yellowstone, MT</t>
  </si>
  <si>
    <t>US 20 E</t>
  </si>
  <si>
    <t>10 mi North</t>
  </si>
  <si>
    <t>Full. Food Roundup Supermarket, Market Place.</t>
  </si>
  <si>
    <t>209 Grizzly Ave, West Yellowstone, MT 59758</t>
  </si>
  <si>
    <t>M-F 8:30-5; Closed Saturday &amp; Sunday</t>
  </si>
  <si>
    <t>Eagle's Tackle Shop</t>
  </si>
  <si>
    <t>Eagle's Tackle Shop, 3 Canyon St.</t>
  </si>
  <si>
    <t>Mack's Inn, ID (ALT)</t>
  </si>
  <si>
    <t>alt mi 15.2 of 32.5</t>
  </si>
  <si>
    <t>alt mi 17.3 of 32.5</t>
  </si>
  <si>
    <t>Full. Robin's Roost (across from Sawtelle), Grubstake Market &amp; Deli</t>
  </si>
  <si>
    <t>4110 S Big Springs Rd, Macks Inn, ID 83433</t>
  </si>
  <si>
    <t xml:space="preserve">M-F 9-4; Sat 9-12:30; closed Sunday </t>
  </si>
  <si>
    <t>Inexpensive camping at Sawtelle (and they have a hot tub!)</t>
  </si>
  <si>
    <t>Lima, MT</t>
  </si>
  <si>
    <t>I-15</t>
  </si>
  <si>
    <t>15 mi North</t>
  </si>
  <si>
    <t>C-store. Ralph's Exxon.</t>
  </si>
  <si>
    <t>700 Peat St., Lima, MT 59739</t>
  </si>
  <si>
    <t>M-F 8-12 &amp; 12:30-2:30; Sat 9:30-10:45; Closed Sunday</t>
  </si>
  <si>
    <t>Ralph's Exxon</t>
  </si>
  <si>
    <t>Ralph's Exxon has a few supplies.</t>
  </si>
  <si>
    <t>Mountain View Motel will pick up at the trail crossing:  (406) 276-3535. They will also hold resupply packages: Hiker Name, c/o Mountain View Motel &amp; RV Park, 111 Bailey St., PO Box 277, Lima, MT 59739</t>
  </si>
  <si>
    <t>SoBos: Call for Yellowstone Permits. YNP Central Reservations: 307-344-7311. Shuttle to/from Lima via Mountain View Motel:  (406) 276-3535</t>
  </si>
  <si>
    <t>Leadore, ID</t>
  </si>
  <si>
    <t>Bannock Pass</t>
  </si>
  <si>
    <t>15 mi West</t>
  </si>
  <si>
    <t>Limited, expensive. Stage Stop.</t>
  </si>
  <si>
    <t>115 S Railroad St., Leadore, ID 83464</t>
  </si>
  <si>
    <t>M-F 8-12:30 &amp; 1-2:30; Sat 9-10:30; Closed Sunday</t>
  </si>
  <si>
    <t>Sam @ the Leadore Inn may shuttle to/from the trail if you stay there. PLEASE PAY HIM FOR THE RIDE.</t>
  </si>
  <si>
    <t>Not many options for town food-- consider sending yourself some "town snacks"</t>
  </si>
  <si>
    <t>Darby, MT</t>
  </si>
  <si>
    <t>Chief Joseph Pass</t>
  </si>
  <si>
    <t>31 mi N from Lost Trail Pass</t>
  </si>
  <si>
    <t>Full. People's Harvest Foods.</t>
  </si>
  <si>
    <t>407 N Main St., Darby, MT 59829</t>
  </si>
  <si>
    <t>M-F 8:30-12 &amp; 12:30-4:30; Sat 9:30-10:30; Closed Sunday</t>
  </si>
  <si>
    <t>Mr. T's Mercantile</t>
  </si>
  <si>
    <t>Trail Register at Visitor's Center</t>
  </si>
  <si>
    <t>Sula Country Store, MT</t>
  </si>
  <si>
    <t>18 mi N</t>
  </si>
  <si>
    <t>Limited. Send box.</t>
  </si>
  <si>
    <t>502 E Fork Rd., Sula, MT 59871</t>
  </si>
  <si>
    <t>M-F 12-4; Sat 11-12:45; Closed Sunday</t>
  </si>
  <si>
    <t>Campsites, cabins.</t>
  </si>
  <si>
    <t>Salmon, ID</t>
  </si>
  <si>
    <t>47 mi S from Lost Trail Pass</t>
  </si>
  <si>
    <t>Full. Saveway Market.</t>
  </si>
  <si>
    <t>600 Shoup St., Salmon, ID 83467</t>
  </si>
  <si>
    <t>M-F 8:30-4:30; Closed Saturday &amp; Sunday</t>
  </si>
  <si>
    <t>Wisdom, MT</t>
  </si>
  <si>
    <t>26 mi E</t>
  </si>
  <si>
    <t>Full. Wisdom Market.</t>
  </si>
  <si>
    <t>200 Main St., Wisdom, MT 59761</t>
  </si>
  <si>
    <t>M-F 8:30-12:30 &amp; 1-3; Sat 10:30-12:15; Closed Sunday</t>
  </si>
  <si>
    <t>Hook &amp; Horn Trading Post, 317 MT-43</t>
  </si>
  <si>
    <t xml:space="preserve">Anaconda, MT </t>
  </si>
  <si>
    <t>Hwy 569 (official CDT)</t>
  </si>
  <si>
    <t>2507.9 or 2516.4</t>
  </si>
  <si>
    <t>534.3 or 542.8</t>
  </si>
  <si>
    <t>23 mi N</t>
  </si>
  <si>
    <t>Full. Albertsons.</t>
  </si>
  <si>
    <t>218 Main St., Anaconda, MT 59711</t>
  </si>
  <si>
    <t>M-F 8:30-5; Sat 9-1; Closed Sunday</t>
  </si>
  <si>
    <t>APOC World</t>
  </si>
  <si>
    <t>APOC closed as of July 2017, will re-open later this year. Some supplies at Rainbow Sporting Good, Hank's Hardware, and Giddy Up</t>
  </si>
  <si>
    <t>Hiker hut in Washoe Park by the community pool. Lockers, wifi, electricity, restroom, microwave. For code, call Robin 406-559-6262, Adam 406-560-2366 or Lydia 406-560-2425. DO NOT SHARE DOOR CODE.</t>
  </si>
  <si>
    <t>Anaconda, MT (ALT)</t>
  </si>
  <si>
    <t>on Anaconda Cutoff</t>
  </si>
  <si>
    <t>alt mi 26.5 of 52</t>
  </si>
  <si>
    <t>alt mi 25.5 of 52</t>
  </si>
  <si>
    <t>Butte, MT via I-15 (S)</t>
  </si>
  <si>
    <t>I-15 south of city</t>
  </si>
  <si>
    <t>Full. Safeway, Wal-Mart, Dancing Rainbow Natural Grocery, etc.</t>
  </si>
  <si>
    <t>701 Dewey Blvd, Butte, MT 59701</t>
  </si>
  <si>
    <t>M-F 8:30-5:30; Sat 9-1; Closed Sunday</t>
  </si>
  <si>
    <t>Wal-Mart, Bob Ward's</t>
  </si>
  <si>
    <t>Bob Ward's Sports &amp; Outdoors, 1925 Dewey Blvd</t>
  </si>
  <si>
    <t xml:space="preserve">Butte has a decent bus system. Folk Festival is July 7-9 (free admission!). Free camping during the festival in McGruff, Stodden, Copper Mtn, and Foreman's City Parks (hotels will be expensive &amp; likely full).Bus service is free during the festival. </t>
  </si>
  <si>
    <t>Butte, MT via Hwy 2</t>
  </si>
  <si>
    <t>Pipestone Pass</t>
  </si>
  <si>
    <t>60 W. Galena St., Butte, MT 59701</t>
  </si>
  <si>
    <t>M-F 9:30-1 &amp; 2-4:30; Closed Saturday &amp; Sunday</t>
  </si>
  <si>
    <t>Butte, MT via I-90</t>
  </si>
  <si>
    <t>I-90 near Homestake</t>
  </si>
  <si>
    <t>Butte, MT via side trail</t>
  </si>
  <si>
    <t>Maud's Trail</t>
  </si>
  <si>
    <t>3.7 mi on Maud's Trail. Bus stop near TH.</t>
  </si>
  <si>
    <t>Butte, MT via I-15 (N)</t>
  </si>
  <si>
    <t>I-15 north of city</t>
  </si>
  <si>
    <t>Helena, MT</t>
  </si>
  <si>
    <t>MacDonald Pass (Hwy 12)</t>
  </si>
  <si>
    <t>15 mi E</t>
  </si>
  <si>
    <t>Full. Safeway, Natural Grocers, Wal-Mart.</t>
  </si>
  <si>
    <t>2300 N. Harris St., Helena, MT 59601</t>
  </si>
  <si>
    <t>M-F 8-6; Sat 9-12; Closed Sunday</t>
  </si>
  <si>
    <t>Base Camp; Wal-Mart</t>
  </si>
  <si>
    <t>Base Camp, 5 E Broadway St; Capital Sports, 1092 Helena Ave; Montana Outdoor Sports, 708 N Last Chance Gulch</t>
  </si>
  <si>
    <t>Budget Inn Express downtown Helena- super hiker friendly, will hold resupply packages, has hiker box</t>
  </si>
  <si>
    <t>Call Helena Transportation Co for a shuttle- $2/mi. 406-443-3256</t>
  </si>
  <si>
    <t>Elliston, MT</t>
  </si>
  <si>
    <t>7 mi W</t>
  </si>
  <si>
    <t>Limited, C-store. Elliston Store.</t>
  </si>
  <si>
    <t>101 W Front St., Elliston, MT 59728</t>
  </si>
  <si>
    <t>M-F 8-12; Sat 9:30-11:15; Closed Sunday</t>
  </si>
  <si>
    <t>Lincoln, MT</t>
  </si>
  <si>
    <t>Rogers Pass</t>
  </si>
  <si>
    <t>20 mi W</t>
  </si>
  <si>
    <t>Small grocery. D&amp;D Foodtown.</t>
  </si>
  <si>
    <t>237 Main St., Lincoln, MT 59639</t>
  </si>
  <si>
    <t>M-F 9am-12pm &amp; 1-4:30pm. Closed weekends.</t>
  </si>
  <si>
    <t>Blue Sky Motel: hiker rates, shuttles to/from trail, will hold resupply boxes. Hiker Name, c/o Blue Sky Motel, PO Box 311, Lincoln, MT 59639.</t>
  </si>
  <si>
    <t>NoBos: call for Glacier permits. 406-888-7857. Call Gary Moseman for a shuttle: 406-362-4781.</t>
  </si>
  <si>
    <t>Benchmark Wilderness Ranch</t>
  </si>
  <si>
    <t>Benchmark Rd</t>
  </si>
  <si>
    <t>1.5 mi E</t>
  </si>
  <si>
    <t>Maildrop only. 12x12x12 max size, $25 fee (sent separately). Call before sending: 406-467-3110.</t>
  </si>
  <si>
    <t>Hiker Name
c/o Darwin and Shelly Heckman
422 County Line Road
Fairfield, MT 59436</t>
  </si>
  <si>
    <t>Showers, cabins available for a fee.</t>
  </si>
  <si>
    <t>Augusta, MT</t>
  </si>
  <si>
    <t>30 mi E</t>
  </si>
  <si>
    <t>Allen's Manix Store</t>
  </si>
  <si>
    <t xml:space="preserve">102 Walrath St, Augusta, MT 59410
</t>
  </si>
  <si>
    <t>M-F 9am-1pm &amp; 1:30-3:30pm; Sa 8-11am; closed Sunday.</t>
  </si>
  <si>
    <t>Canyon Mountain Outfitters, 133 Main St.</t>
  </si>
  <si>
    <t>Canyon Mountain Outfitters</t>
  </si>
  <si>
    <t>Bunkhouse Inn will shuttle back to trail for gas money</t>
  </si>
  <si>
    <t xml:space="preserve">Benchmark Rd. dead-ends at the trailhead- hitching may be difficult. </t>
  </si>
  <si>
    <t>East Glacier, MT</t>
  </si>
  <si>
    <t>Small grocery. Glacier Park Trading Co; Brownie's Hostel &amp; Bakery</t>
  </si>
  <si>
    <t>15 Blackfoot Ave, East Glacier Park, MT 59434</t>
  </si>
  <si>
    <t>M-F 8:30-11:30am &amp; 12-3pm. Closed weekends.</t>
  </si>
  <si>
    <t>Glacier Park Trading Co; Rock 'n Roll Bakery</t>
  </si>
  <si>
    <t>Rock 'n Roll Bakery, 515 Blackfoot Ave</t>
  </si>
  <si>
    <t>Two Medicine Campground</t>
  </si>
  <si>
    <t>Limited resupply at Two Medicine camp store &amp; gift shop</t>
  </si>
  <si>
    <t>maybe</t>
  </si>
  <si>
    <t>NoBos- do you have your passport??</t>
  </si>
  <si>
    <t>Many Glacier Campground</t>
  </si>
  <si>
    <t>Limited resupply at Swiftcurrent Motor Inn</t>
  </si>
  <si>
    <t>hiker/biker campsite- walk-up only</t>
  </si>
  <si>
    <t>Canada!</t>
  </si>
  <si>
    <t>NoBos- congrats, you did it! SoBos- have fun!!</t>
  </si>
  <si>
    <t>South Pass City</t>
  </si>
  <si>
    <t>Lima</t>
  </si>
  <si>
    <t>Ghost Ranch</t>
  </si>
  <si>
    <t>Doc Campbell's</t>
  </si>
  <si>
    <t>Pie Town</t>
  </si>
  <si>
    <t>Grand Lake</t>
  </si>
  <si>
    <t>Twin Lakes</t>
  </si>
  <si>
    <t>Creede</t>
  </si>
  <si>
    <t>Lordsburg</t>
  </si>
  <si>
    <t>Columbus</t>
  </si>
  <si>
    <t>Deming</t>
  </si>
  <si>
    <t>Reserve</t>
  </si>
  <si>
    <t>Quemado</t>
  </si>
  <si>
    <t>Grants</t>
  </si>
  <si>
    <t>Cuba</t>
  </si>
  <si>
    <t>Santa Fe</t>
  </si>
  <si>
    <t>Taos</t>
  </si>
  <si>
    <t>Chama(Cumbre Pass)</t>
  </si>
  <si>
    <t>New Mexico</t>
  </si>
  <si>
    <t>Colorado</t>
  </si>
  <si>
    <t>Pagosa Springs(Wolf Creek)</t>
  </si>
  <si>
    <t>South Fork(Wolf Creek)</t>
  </si>
  <si>
    <t>Platoro</t>
  </si>
  <si>
    <t>Del Norte</t>
  </si>
  <si>
    <t>Silverton(Stony Pass)</t>
  </si>
  <si>
    <t>Durango</t>
  </si>
  <si>
    <t>Lake City(Spring Creek)</t>
  </si>
  <si>
    <t>Monarch Mtn Lodge</t>
  </si>
  <si>
    <t>Salida(Monarch Pass)</t>
  </si>
  <si>
    <t>Copper Mtn</t>
  </si>
  <si>
    <t>Silverthorne</t>
  </si>
  <si>
    <t>Dillon</t>
  </si>
  <si>
    <t>Idaho Springs</t>
  </si>
  <si>
    <t>Fraser</t>
  </si>
  <si>
    <t>Denver</t>
  </si>
  <si>
    <t>Steamboat Springs(Rabbit Ears)</t>
  </si>
  <si>
    <t>Wyoming</t>
  </si>
  <si>
    <t>Encampment(Battle Pass)</t>
  </si>
  <si>
    <t>Riverside(Battle Pass)</t>
  </si>
  <si>
    <t>Rawlins</t>
  </si>
  <si>
    <t>Lander</t>
  </si>
  <si>
    <t>Pinedale</t>
  </si>
  <si>
    <t>Atlantic City</t>
  </si>
  <si>
    <t>Lava Mountain Lodge(Togwotee)</t>
  </si>
  <si>
    <t>Dubois(Togwotee)</t>
  </si>
  <si>
    <t>Jackson(Togwotee)</t>
  </si>
  <si>
    <t>Grant Village(yellowstone)</t>
  </si>
  <si>
    <t>Old Faithful Village(yellowstone)</t>
  </si>
  <si>
    <t>Idaho</t>
  </si>
  <si>
    <t>West Yellowstone</t>
  </si>
  <si>
    <t>Leadore(Bannock)</t>
  </si>
  <si>
    <t>Tendoy</t>
  </si>
  <si>
    <t>Salmon</t>
  </si>
  <si>
    <t>Jackson</t>
  </si>
  <si>
    <t>Wisdom</t>
  </si>
  <si>
    <t>Montana</t>
  </si>
  <si>
    <t>Wise River</t>
  </si>
  <si>
    <t>Anaconda</t>
  </si>
  <si>
    <t>Butte</t>
  </si>
  <si>
    <t>Helena</t>
  </si>
  <si>
    <t>Elliston</t>
  </si>
  <si>
    <t>Lincoln</t>
  </si>
  <si>
    <t>Augusta</t>
  </si>
  <si>
    <t>East Glacier</t>
  </si>
  <si>
    <t>Two Medicine</t>
  </si>
  <si>
    <t>St Mary</t>
  </si>
  <si>
    <t>Many Glacier</t>
  </si>
  <si>
    <t>Item</t>
  </si>
  <si>
    <t>Retainer+case</t>
  </si>
  <si>
    <t>Buff</t>
  </si>
  <si>
    <t>Darn Tough - Mens</t>
  </si>
  <si>
    <t>Darn Tough - Womens</t>
  </si>
  <si>
    <t>UA underwear</t>
  </si>
  <si>
    <t>Sunglasses - Duco</t>
  </si>
  <si>
    <t>Duco Case</t>
  </si>
  <si>
    <t>Camera</t>
  </si>
  <si>
    <t>Camera Case</t>
  </si>
  <si>
    <t>Prana Pants</t>
  </si>
  <si>
    <t>Beanie - RWB</t>
  </si>
  <si>
    <t>Beanie - rainbow</t>
  </si>
  <si>
    <t>Stoic Wool T-shirt</t>
  </si>
  <si>
    <t>Swimsuit</t>
  </si>
  <si>
    <t>UA Fleece</t>
  </si>
  <si>
    <t>Nike Leggings</t>
  </si>
  <si>
    <t>Nike  Quarterzip</t>
  </si>
  <si>
    <t>Columbia Disco shirt</t>
  </si>
  <si>
    <t>Buzzoff red hoodie</t>
  </si>
  <si>
    <t>Ski Gloves</t>
  </si>
  <si>
    <t>Liner Gloves</t>
  </si>
  <si>
    <t>Lei Out Shirt</t>
  </si>
  <si>
    <t>Pres Day Shirt</t>
  </si>
  <si>
    <t>Patagonia Fleece Pants</t>
  </si>
  <si>
    <t>Kindle in case</t>
  </si>
  <si>
    <t>Anker 10K</t>
  </si>
  <si>
    <t>Anker 6.4K</t>
  </si>
  <si>
    <t>USB cord</t>
  </si>
  <si>
    <t>Anker Case</t>
  </si>
  <si>
    <t>Nail clippers</t>
  </si>
  <si>
    <t>Plug</t>
  </si>
  <si>
    <t>mini swiss knife</t>
  </si>
  <si>
    <t>Kershaw knife</t>
  </si>
  <si>
    <t>Ballpoint pen</t>
  </si>
  <si>
    <t>Lighter</t>
  </si>
  <si>
    <t>Ironman earbudes</t>
  </si>
  <si>
    <t>Sansa Clip MP3</t>
  </si>
  <si>
    <t>Phone w/ case</t>
  </si>
  <si>
    <t>Watch</t>
  </si>
  <si>
    <t>Chupa Chup</t>
  </si>
  <si>
    <t>Squid Hat</t>
  </si>
  <si>
    <t>Rainier Hat w/ string</t>
  </si>
  <si>
    <t>OR Helium ii</t>
  </si>
  <si>
    <t>Arc'teryx Atom LT</t>
  </si>
  <si>
    <t>Umbrella</t>
  </si>
  <si>
    <t>Gloves</t>
  </si>
  <si>
    <t>Tarp (everything)(no ground sheet)</t>
  </si>
  <si>
    <t>Tarp bag + extras</t>
  </si>
  <si>
    <t>Tarp only</t>
  </si>
  <si>
    <t>Groundhog stake</t>
  </si>
  <si>
    <t>Blue Easton</t>
  </si>
  <si>
    <t>Orange Easton</t>
  </si>
  <si>
    <t>NeoAir X-lite</t>
  </si>
  <si>
    <t>Quilt Stuff sack and lines</t>
  </si>
  <si>
    <t>Quilt</t>
  </si>
  <si>
    <t>Silk Liner</t>
  </si>
  <si>
    <t>REI Down jacket</t>
  </si>
  <si>
    <t>Tyvek</t>
  </si>
  <si>
    <t>Platypus Big Zip</t>
  </si>
  <si>
    <t>Garbage bag</t>
  </si>
  <si>
    <t>Ace bandage</t>
  </si>
  <si>
    <t>Extra cord - green</t>
  </si>
  <si>
    <t>SPOT</t>
  </si>
  <si>
    <t>Sit pad</t>
  </si>
  <si>
    <t>Gravityworks</t>
  </si>
  <si>
    <t>Poop shovel</t>
  </si>
  <si>
    <t>Microspikes</t>
  </si>
  <si>
    <t>Bug net</t>
  </si>
  <si>
    <t>REI Rainpants</t>
  </si>
  <si>
    <t>REI Gaiters</t>
  </si>
  <si>
    <t>Headlamp</t>
  </si>
  <si>
    <t>Headlamp bag + batteries</t>
  </si>
  <si>
    <t>Headnet</t>
  </si>
  <si>
    <t>Gerber knife</t>
  </si>
  <si>
    <t>Big swiss knife</t>
  </si>
  <si>
    <t>Bic lighter</t>
  </si>
  <si>
    <t>Compass</t>
  </si>
  <si>
    <t>Tripod</t>
  </si>
  <si>
    <t>Ganesh</t>
  </si>
  <si>
    <t>First Aid Kit</t>
  </si>
  <si>
    <t>Toothbrush</t>
  </si>
  <si>
    <t>Pills</t>
  </si>
  <si>
    <t>toothpaste</t>
  </si>
  <si>
    <t>Sunscreen</t>
  </si>
  <si>
    <t>Mallorca Book</t>
  </si>
  <si>
    <t>Canary Islands Maps</t>
  </si>
  <si>
    <t>Bowl Thing</t>
  </si>
  <si>
    <t>Spoon</t>
  </si>
  <si>
    <t>Sleep Socks</t>
  </si>
  <si>
    <t>Bear Spray</t>
  </si>
  <si>
    <t>Columbia hiking shirt</t>
  </si>
  <si>
    <t>Rain Skirt/bag</t>
  </si>
  <si>
    <t>Groundsheet</t>
  </si>
  <si>
    <t>Maps</t>
  </si>
  <si>
    <t>DEET</t>
  </si>
  <si>
    <t>Bear Can</t>
  </si>
  <si>
    <t>Backpack</t>
  </si>
  <si>
    <t>Journal</t>
  </si>
  <si>
    <t>Ice Axe</t>
  </si>
  <si>
    <t>Wallet stuff</t>
  </si>
  <si>
    <t>Group</t>
  </si>
  <si>
    <t>toiletries</t>
  </si>
  <si>
    <t>clothing body</t>
  </si>
  <si>
    <t>clothing</t>
  </si>
  <si>
    <t>gear</t>
  </si>
  <si>
    <t>electronics</t>
  </si>
  <si>
    <t>food</t>
  </si>
  <si>
    <t>shelter</t>
  </si>
  <si>
    <t>Stakes - total</t>
  </si>
  <si>
    <t>sleep</t>
  </si>
  <si>
    <t>maps</t>
  </si>
  <si>
    <t>b</t>
  </si>
  <si>
    <t>oz</t>
  </si>
  <si>
    <t>lbs</t>
  </si>
  <si>
    <t>Camera Battery extra</t>
  </si>
  <si>
    <t>r</t>
  </si>
  <si>
    <t>?</t>
  </si>
  <si>
    <t>O2 rain jacket</t>
  </si>
  <si>
    <t>Dance Pants</t>
  </si>
  <si>
    <t>Ursack Major XL</t>
  </si>
  <si>
    <t>% hikers who resupplied</t>
  </si>
  <si>
    <t>Place</t>
  </si>
  <si>
    <t>Mile</t>
  </si>
  <si>
    <t>of 37.5</t>
  </si>
  <si>
    <t>#1</t>
  </si>
  <si>
    <t>#2</t>
  </si>
  <si>
    <t>#3</t>
  </si>
  <si>
    <t>#5</t>
  </si>
  <si>
    <t>#7</t>
  </si>
  <si>
    <t>#6.5</t>
  </si>
  <si>
    <t>#8</t>
  </si>
  <si>
    <t>#9</t>
  </si>
  <si>
    <t>#10</t>
  </si>
  <si>
    <t># boxes</t>
  </si>
  <si>
    <t>box #</t>
  </si>
  <si>
    <t>#7.5</t>
  </si>
  <si>
    <t>2545-2590</t>
  </si>
  <si>
    <t>y</t>
  </si>
  <si>
    <t>#0</t>
  </si>
  <si>
    <t>to Lincoln</t>
  </si>
  <si>
    <t>to East Glacier</t>
  </si>
  <si>
    <t>Darby from Anaconda</t>
  </si>
  <si>
    <t>Darby from Butte</t>
  </si>
  <si>
    <t>1(staples, maps, shoes?)</t>
  </si>
  <si>
    <t>Macs Park</t>
  </si>
  <si>
    <t>m</t>
  </si>
  <si>
    <t>#4a</t>
  </si>
  <si>
    <t>#4b</t>
  </si>
  <si>
    <t>#5.5</t>
  </si>
  <si>
    <t>1(maps, staples)</t>
  </si>
  <si>
    <t>to Darby</t>
  </si>
  <si>
    <t>to Lima</t>
  </si>
  <si>
    <t>to Pinedale</t>
  </si>
  <si>
    <t>to Rawlins</t>
  </si>
  <si>
    <t>to Steamboat</t>
  </si>
  <si>
    <t>I-70</t>
  </si>
  <si>
    <t>to I-70</t>
  </si>
  <si>
    <t>to Salida</t>
  </si>
  <si>
    <t>pie to reserve = 49ish miles</t>
  </si>
  <si>
    <t>reserve to doc = 90 miles on Gila alternate</t>
  </si>
  <si>
    <t>pie to doc = 140ish combined without resupply in Reserve</t>
  </si>
  <si>
    <t>to Cuba</t>
  </si>
  <si>
    <t>to Doc's</t>
  </si>
  <si>
    <t>to Silver City</t>
  </si>
  <si>
    <t># resupply =</t>
  </si>
  <si>
    <t>Mail or Buy</t>
  </si>
  <si>
    <t>EE Torid jacket</t>
  </si>
  <si>
    <t>Sawyer Micro</t>
  </si>
  <si>
    <t>to Encampment</t>
  </si>
  <si>
    <t>to Grand Lake</t>
  </si>
  <si>
    <t>to South Pass City</t>
  </si>
  <si>
    <t>to Lake City</t>
  </si>
  <si>
    <t>to Pagosa Springs</t>
  </si>
  <si>
    <t>to Chama</t>
  </si>
  <si>
    <t>to Ghost Ranch</t>
  </si>
  <si>
    <t>to Grants</t>
  </si>
  <si>
    <t>to Pie Town</t>
  </si>
  <si>
    <t>to Mexico!</t>
  </si>
  <si>
    <t>to Lordsburg</t>
  </si>
  <si>
    <t>Staple day of food</t>
  </si>
  <si>
    <t>y: rock n' roll bakery</t>
  </si>
  <si>
    <t>y: military surplus store</t>
  </si>
  <si>
    <t>n</t>
  </si>
  <si>
    <t>y: wind river gear</t>
  </si>
  <si>
    <t>y: grocery hardware</t>
  </si>
  <si>
    <t>y: never summer mtn products</t>
  </si>
  <si>
    <t>y: general store</t>
  </si>
  <si>
    <t>y: town store</t>
  </si>
  <si>
    <t>peanut butter</t>
  </si>
  <si>
    <t>10 jars each</t>
  </si>
  <si>
    <t>maybe 2 small jars for NM sections</t>
  </si>
  <si>
    <t>breakfast</t>
  </si>
  <si>
    <t>dinner</t>
  </si>
  <si>
    <t>chocolate</t>
  </si>
  <si>
    <t>20 bars each, 2 per box</t>
  </si>
  <si>
    <t>snacks</t>
  </si>
  <si>
    <t>lunch (good stuff)</t>
  </si>
  <si>
    <t>trail mix</t>
  </si>
  <si>
    <t>dried fruit</t>
  </si>
  <si>
    <t>potato</t>
  </si>
  <si>
    <t>hummus</t>
  </si>
  <si>
    <t>15 boxes</t>
  </si>
  <si>
    <t>10 pouches</t>
  </si>
  <si>
    <t>44 cups</t>
  </si>
  <si>
    <t>granola</t>
  </si>
  <si>
    <t>1 cup</t>
  </si>
  <si>
    <t>1.5 cups</t>
  </si>
  <si>
    <t>pretzels</t>
  </si>
  <si>
    <t>cookies</t>
  </si>
  <si>
    <t>mayo</t>
  </si>
  <si>
    <t>corn nuts</t>
  </si>
  <si>
    <t>2 cups</t>
  </si>
  <si>
    <t>1 pack</t>
  </si>
  <si>
    <t>What?</t>
  </si>
  <si>
    <t>Description</t>
  </si>
  <si>
    <t>Weight (oz)</t>
  </si>
  <si>
    <t>Darn Tough x 2</t>
  </si>
  <si>
    <t>Extra socks</t>
  </si>
  <si>
    <t>Warm hat</t>
  </si>
  <si>
    <t>Sleep shirt</t>
  </si>
  <si>
    <t>Base layer top</t>
  </si>
  <si>
    <t>Insulated jacket</t>
  </si>
  <si>
    <t>Rain jacket</t>
  </si>
  <si>
    <t>Wind pants</t>
  </si>
  <si>
    <t>Rain skirt</t>
  </si>
  <si>
    <t>Sony RX-100 MII</t>
  </si>
  <si>
    <t>Camera extras</t>
  </si>
  <si>
    <t>Camera case + battery</t>
  </si>
  <si>
    <t>Battery</t>
  </si>
  <si>
    <t>Plug + cord</t>
  </si>
  <si>
    <t>Anker plug + USB cord</t>
  </si>
  <si>
    <t>Headphones</t>
  </si>
  <si>
    <t>Yurbuds</t>
  </si>
  <si>
    <t>Music</t>
  </si>
  <si>
    <t>Phone</t>
  </si>
  <si>
    <t>PLB</t>
  </si>
  <si>
    <t>Flashlight</t>
  </si>
  <si>
    <t>Batteries</t>
  </si>
  <si>
    <t>AAA Energizer Lithium x 4</t>
  </si>
  <si>
    <t>Knife</t>
  </si>
  <si>
    <t>Mini swiss army knife</t>
  </si>
  <si>
    <t>Pen</t>
  </si>
  <si>
    <t>Euroschirm chrome</t>
  </si>
  <si>
    <t>Pack cover</t>
  </si>
  <si>
    <t>Cord</t>
  </si>
  <si>
    <t>Z-lite cutout</t>
  </si>
  <si>
    <t>Water filter</t>
  </si>
  <si>
    <t>Trowel</t>
  </si>
  <si>
    <t>Old orange one from PCT</t>
  </si>
  <si>
    <t>Traction</t>
  </si>
  <si>
    <t>Kahtoola microspikes</t>
  </si>
  <si>
    <t>Sea to Summit head net</t>
  </si>
  <si>
    <t>Fire</t>
  </si>
  <si>
    <t>Guardian</t>
  </si>
  <si>
    <t>Bowl</t>
  </si>
  <si>
    <t>Gatorade powder container</t>
  </si>
  <si>
    <t>Plastic REI spoon</t>
  </si>
  <si>
    <t>Counter Assault</t>
  </si>
  <si>
    <t>Water storage</t>
  </si>
  <si>
    <t>Food bag</t>
  </si>
  <si>
    <t>Small notebook</t>
  </si>
  <si>
    <t>BD Raven Pro</t>
  </si>
  <si>
    <t>Wallet</t>
  </si>
  <si>
    <t>Money and stuff</t>
  </si>
  <si>
    <t>Printed maps</t>
  </si>
  <si>
    <t>Shelter</t>
  </si>
  <si>
    <t>Zpacks custom tarp and Easton stakes</t>
  </si>
  <si>
    <t>Polycro window insulation</t>
  </si>
  <si>
    <t>Sleeping pad</t>
  </si>
  <si>
    <t>NeoAir X-lite, women's</t>
  </si>
  <si>
    <t>Stuff sack</t>
  </si>
  <si>
    <t>Sea to Summit roll-top and lines</t>
  </si>
  <si>
    <t>Katabatic Gear Palisade 30</t>
  </si>
  <si>
    <t>Liner</t>
  </si>
  <si>
    <t>Dreamsack silk liner</t>
  </si>
  <si>
    <t>Teeth</t>
  </si>
  <si>
    <t>Retainer+case (nerd!)</t>
  </si>
  <si>
    <t>generic</t>
  </si>
  <si>
    <t>First Aid</t>
  </si>
  <si>
    <t>Custom first aid kit</t>
  </si>
  <si>
    <t>something</t>
  </si>
  <si>
    <t>Toothbrush + Paste</t>
  </si>
  <si>
    <t>SPF 70 face stuff</t>
  </si>
  <si>
    <t>Bug juice</t>
  </si>
  <si>
    <t>Bandana</t>
  </si>
  <si>
    <t>Sunglasses</t>
  </si>
  <si>
    <t>Shorts</t>
  </si>
  <si>
    <t>Superfly paisley trunks</t>
  </si>
  <si>
    <t>Hat</t>
  </si>
  <si>
    <t>Socks</t>
  </si>
  <si>
    <t>Darn Toughs</t>
  </si>
  <si>
    <t>Shoes</t>
  </si>
  <si>
    <t>Altra Lone Peak 3.5</t>
  </si>
  <si>
    <t>big three</t>
  </si>
  <si>
    <t>worn clothing</t>
  </si>
  <si>
    <t>Shirt</t>
  </si>
  <si>
    <t>Columbia Trail Strike</t>
  </si>
  <si>
    <t>Columbia Omni-heat mid</t>
  </si>
  <si>
    <t>Sleep underwear</t>
  </si>
  <si>
    <t>Brace</t>
  </si>
  <si>
    <t>Vitmin I + naproxen</t>
  </si>
  <si>
    <t>3M DEET</t>
  </si>
  <si>
    <t>total</t>
  </si>
  <si>
    <t>Enlightened Equip. Torid jacket</t>
  </si>
  <si>
    <t>Easton Trail AL2 poles</t>
  </si>
  <si>
    <t>Poles</t>
  </si>
  <si>
    <t>Easton Trail AL2</t>
  </si>
  <si>
    <t>Granite Gear Crown2 60</t>
  </si>
  <si>
    <t>#6</t>
  </si>
  <si>
    <t>rainbow booty shorts</t>
  </si>
  <si>
    <t>thrift shop beanie</t>
  </si>
  <si>
    <t>Old pair of Seirus somethings</t>
  </si>
  <si>
    <t>O2 Original rain jacket</t>
  </si>
  <si>
    <t>Yukuma 10,000mAh</t>
  </si>
  <si>
    <t>Battery charger</t>
  </si>
  <si>
    <t>Moto G4 Plus w/ case</t>
  </si>
  <si>
    <t>Petzl Tikka Plus 2 w/ custom strap</t>
  </si>
  <si>
    <t>Random bottles x 2</t>
  </si>
  <si>
    <t>Suunto M-3 D Leader</t>
  </si>
  <si>
    <t>2mm nylon (50ft for food hanging)</t>
  </si>
  <si>
    <t>Yukuma charging cord</t>
  </si>
  <si>
    <t>Leggings</t>
  </si>
  <si>
    <t>Patagonia santa pants, women's</t>
  </si>
  <si>
    <t>16lbs 8oz</t>
  </si>
  <si>
    <t>SunCloud Dashboard</t>
  </si>
  <si>
    <t>Dance warm-up pants</t>
  </si>
  <si>
    <t>Day</t>
  </si>
  <si>
    <t>miles</t>
  </si>
  <si>
    <t>State</t>
  </si>
  <si>
    <t>Civilization</t>
  </si>
  <si>
    <t>Date</t>
  </si>
  <si>
    <t>Average</t>
  </si>
  <si>
    <t>Miles</t>
  </si>
  <si>
    <t>Total</t>
  </si>
  <si>
    <t>Bonus</t>
  </si>
  <si>
    <t>Camp</t>
  </si>
  <si>
    <t>Tent?</t>
  </si>
  <si>
    <t>Chief Mountain</t>
  </si>
  <si>
    <t>Benchmark/Augusta</t>
  </si>
  <si>
    <t>Darby</t>
  </si>
  <si>
    <t>Idaho Falls/Leadore</t>
  </si>
  <si>
    <t>Montana/Idaho</t>
  </si>
  <si>
    <t>Old Faithful</t>
  </si>
  <si>
    <t>Dubois</t>
  </si>
  <si>
    <t>Encampment</t>
  </si>
  <si>
    <t>Eldora</t>
  </si>
  <si>
    <t>Copper Mountain</t>
  </si>
  <si>
    <t>Lake City</t>
  </si>
  <si>
    <t>Pagosa Springs</t>
  </si>
  <si>
    <t>Chama</t>
  </si>
  <si>
    <t>Week 1</t>
  </si>
  <si>
    <t>Week 2</t>
  </si>
  <si>
    <t>Week 3</t>
  </si>
  <si>
    <t>Week 4</t>
  </si>
  <si>
    <t>Week 5</t>
  </si>
  <si>
    <t>Week 6</t>
  </si>
  <si>
    <t>Week 7</t>
  </si>
  <si>
    <t>Week 8</t>
  </si>
  <si>
    <t>Week 9</t>
  </si>
  <si>
    <t>Week 10</t>
  </si>
  <si>
    <t>Week 11</t>
  </si>
  <si>
    <t>Week 12</t>
  </si>
  <si>
    <t>Week 13</t>
  </si>
  <si>
    <t>Week 14</t>
  </si>
  <si>
    <t>Week 15</t>
  </si>
  <si>
    <t>Week 16</t>
  </si>
  <si>
    <t>Week 17</t>
  </si>
  <si>
    <t>Week 18</t>
  </si>
  <si>
    <t>Week 19</t>
  </si>
  <si>
    <t>Week 20</t>
  </si>
  <si>
    <t>Week 21</t>
  </si>
  <si>
    <t>days</t>
  </si>
  <si>
    <t>Zeros</t>
  </si>
  <si>
    <t>Neros</t>
  </si>
  <si>
    <t>Totals</t>
  </si>
  <si>
    <t>w/o zeros</t>
  </si>
  <si>
    <t>(nero&lt;10mi)</t>
  </si>
  <si>
    <t>w/o neros&amp;zeros</t>
  </si>
  <si>
    <t>Roof?</t>
  </si>
  <si>
    <t>New Shoes</t>
  </si>
  <si>
    <t>3 Days</t>
  </si>
  <si>
    <t>5 Days</t>
  </si>
  <si>
    <t>7 Days</t>
  </si>
  <si>
    <t>10 Days</t>
  </si>
  <si>
    <t>14 Days</t>
  </si>
  <si>
    <t>4 Weeks</t>
  </si>
  <si>
    <t>miles hiked in the last</t>
  </si>
  <si>
    <t>Maximum</t>
  </si>
  <si>
    <t>Minimum</t>
  </si>
  <si>
    <t xml:space="preserve">Max Daily Avg. </t>
  </si>
  <si>
    <t>Donkey Invasion</t>
  </si>
  <si>
    <t>Drops of Jupiter</t>
  </si>
  <si>
    <t>Toaster House</t>
  </si>
  <si>
    <t>Triple Decker PB&amp;J</t>
  </si>
  <si>
    <t>Bonus Hour</t>
  </si>
  <si>
    <t>Solo Winter</t>
  </si>
  <si>
    <t>Nobo PCT</t>
  </si>
  <si>
    <t>Brownie's Hostel</t>
  </si>
  <si>
    <t>Shhh Secret</t>
  </si>
  <si>
    <t>Comfy Cemetary</t>
  </si>
  <si>
    <t>Cold Soak Date</t>
  </si>
  <si>
    <t>Strawberry Field</t>
  </si>
  <si>
    <t>Cute Switchbacks</t>
  </si>
  <si>
    <t>I'm Feeling Hot Hot Hot</t>
  </si>
  <si>
    <t>Golden Hour Meadow</t>
  </si>
  <si>
    <t>Kalamatagusta</t>
  </si>
  <si>
    <t>Butterfly Enlightenment</t>
  </si>
  <si>
    <t>Bonus Climb Sunset</t>
  </si>
  <si>
    <t>Golden Water Source</t>
  </si>
  <si>
    <t>Beautiful Moon Dead Log</t>
  </si>
  <si>
    <t>Edge of the Divide</t>
  </si>
  <si>
    <t>21 is the New 31 Miles Meadow</t>
  </si>
  <si>
    <t>Budget Inn Express</t>
  </si>
  <si>
    <t>Zero in Helena</t>
  </si>
  <si>
    <t>Too Fresh to Hike</t>
  </si>
  <si>
    <t>Kismet Spring</t>
  </si>
  <si>
    <t>Afternoon</t>
  </si>
  <si>
    <t>A Juniper Bush Short of a Sandwich</t>
  </si>
  <si>
    <t>Scooch Closer 2.0</t>
  </si>
  <si>
    <t>Naked 'Schwhack Alpenglow</t>
  </si>
  <si>
    <t>First Nobo</t>
  </si>
  <si>
    <t>SpiceRack is my Hero</t>
  </si>
  <si>
    <t>Surprise 30</t>
  </si>
  <si>
    <t>Curtis's House</t>
  </si>
  <si>
    <t>Where'd the Rain Come From</t>
  </si>
  <si>
    <t>Too Dark To Name</t>
  </si>
  <si>
    <t>Fancy Seeing You Here</t>
  </si>
  <si>
    <t>Fox</t>
  </si>
  <si>
    <t>Sunrise Slopey</t>
  </si>
  <si>
    <t>F.R.I.E.N.D.S.</t>
  </si>
  <si>
    <t>Wedding</t>
  </si>
  <si>
    <t>Oh, Boy Pigpen Returns</t>
  </si>
  <si>
    <t>Tough Spuds</t>
  </si>
  <si>
    <t>Mud Boots</t>
  </si>
  <si>
    <t>Milky Way</t>
  </si>
  <si>
    <t>Sunset Ridge Cowboy</t>
  </si>
  <si>
    <t>Frozen Dew Trespass</t>
  </si>
  <si>
    <t>Owl Dinner</t>
  </si>
  <si>
    <t>Sunset Teton</t>
  </si>
  <si>
    <t>Squeaky Elk, Black Wolf</t>
  </si>
  <si>
    <t>1,2,3,4,5,6 Thunderstorms</t>
  </si>
  <si>
    <t>Goodbye Montana</t>
  </si>
  <si>
    <t>Goodbye Idaho, Hello Wyoming</t>
  </si>
  <si>
    <t>Rub a Dub Dub</t>
  </si>
  <si>
    <t>Efficient</t>
  </si>
  <si>
    <t>Last Worst Mosquitos…</t>
  </si>
  <si>
    <t>Eyes In The Dark</t>
  </si>
  <si>
    <t>1000 Miles</t>
  </si>
  <si>
    <t>Church Hostel</t>
  </si>
  <si>
    <t>YOLO Yurt</t>
  </si>
  <si>
    <t>Frozen Sage</t>
  </si>
  <si>
    <t>Gannett Peak Lodge</t>
  </si>
  <si>
    <t>Cougar, Bear, or Moose</t>
  </si>
  <si>
    <t>Was It Worth It?</t>
  </si>
  <si>
    <t>Knapsack Hangover</t>
  </si>
  <si>
    <t>Big Time Towers</t>
  </si>
  <si>
    <t>Hello Desert</t>
  </si>
  <si>
    <t>Spice is Alive</t>
  </si>
  <si>
    <t>Cheryl Strayed</t>
  </si>
  <si>
    <t>Cloudy Scoot and Toot</t>
  </si>
  <si>
    <t>Flat As It Needs To Be</t>
  </si>
  <si>
    <t>Basin Survival</t>
  </si>
  <si>
    <t>Econolodge</t>
  </si>
  <si>
    <t>Thunderstorm Tunnel</t>
  </si>
  <si>
    <t>Bugle</t>
  </si>
  <si>
    <t>Lost Sock</t>
  </si>
  <si>
    <t>Hello Colorado</t>
  </si>
  <si>
    <t>Really, Really Ridicuously Cold</t>
  </si>
  <si>
    <t>Ultramarathon</t>
  </si>
  <si>
    <t>Big Agnes</t>
  </si>
  <si>
    <t>Favorite Spot</t>
  </si>
  <si>
    <t>Up and Over Again</t>
  </si>
  <si>
    <t>Kiosk</t>
  </si>
  <si>
    <t>Shadowcliff Lodge</t>
  </si>
  <si>
    <t>Too Tired For A Fire</t>
  </si>
  <si>
    <t>Friends Place</t>
  </si>
  <si>
    <t>Windbreak</t>
  </si>
  <si>
    <t>Tired Ridgewalk</t>
  </si>
  <si>
    <t>Weight Is Lifted</t>
  </si>
  <si>
    <t>Chipotle Belly</t>
  </si>
  <si>
    <t>Guest Bed</t>
  </si>
  <si>
    <t>Bros Haus</t>
  </si>
  <si>
    <t>Colorado Cruising</t>
  </si>
  <si>
    <t>Eggplant</t>
  </si>
  <si>
    <t>Crab Conspiracy</t>
  </si>
  <si>
    <t>Aspen Are Cool</t>
  </si>
  <si>
    <t>Tooty Frooty</t>
  </si>
  <si>
    <t>Rollercoaster Railroad</t>
  </si>
  <si>
    <t>Simple Lodge and Hostel</t>
  </si>
  <si>
    <t>Give A Mouse A Cookie</t>
  </si>
  <si>
    <t>Colorado Cruising 2.0</t>
  </si>
  <si>
    <t>Wyoming In Colorado</t>
  </si>
  <si>
    <t>Hoof San Juan</t>
  </si>
  <si>
    <t>Family Campfire</t>
  </si>
  <si>
    <t>Wagon Wheel Cabin</t>
  </si>
  <si>
    <t>High</t>
  </si>
  <si>
    <t>The San Juans are Alright</t>
  </si>
  <si>
    <t>Finallysickoframen</t>
  </si>
  <si>
    <t>Toot Toot Cliff</t>
  </si>
  <si>
    <t>Cozy Ridge</t>
  </si>
  <si>
    <t>Motel SOCO</t>
  </si>
  <si>
    <t>Motel SOCO Snow Day</t>
  </si>
  <si>
    <t>Bed as Soft as Snow</t>
  </si>
  <si>
    <t>Gosh Darn Dirt is Nice</t>
  </si>
  <si>
    <t>Y Motel</t>
  </si>
  <si>
    <t>Wait, There's Snow in New Mexico Too?</t>
  </si>
  <si>
    <t>Flyby</t>
  </si>
  <si>
    <t>Last Coldest Day</t>
  </si>
  <si>
    <t>Hello Desert 2.0</t>
  </si>
  <si>
    <t>Pack It Out</t>
  </si>
  <si>
    <t>Plan</t>
  </si>
  <si>
    <t>Cold Cuba Escape</t>
  </si>
  <si>
    <t>Hard As A Rock</t>
  </si>
  <si>
    <t>Ice Cold Mesa</t>
  </si>
  <si>
    <t>Soft As Pine</t>
  </si>
  <si>
    <t>Days Inn</t>
  </si>
  <si>
    <t>Say Hey Bear Midnight</t>
  </si>
  <si>
    <t>Lake of Leisure</t>
  </si>
  <si>
    <t>Perfect Privy</t>
  </si>
  <si>
    <t>William Merrybeet</t>
  </si>
  <si>
    <t>since last</t>
  </si>
  <si>
    <t>MT/ID Days</t>
  </si>
  <si>
    <t>Mt/ID Avg.</t>
  </si>
  <si>
    <t>Wyoming Days</t>
  </si>
  <si>
    <t>Wyoming Avg.</t>
  </si>
  <si>
    <t>Colorado Days</t>
  </si>
  <si>
    <t>Colorado Avg.</t>
  </si>
  <si>
    <t>New Mexico Days</t>
  </si>
  <si>
    <t>New Mexico Avg.</t>
  </si>
  <si>
    <t>New Mexico Miles</t>
  </si>
  <si>
    <t>Colorado Miles</t>
  </si>
  <si>
    <t>Wyoming Miles</t>
  </si>
  <si>
    <t>MT/ID Miles</t>
  </si>
  <si>
    <t>Doc Campbell's Post</t>
  </si>
  <si>
    <t>Lightning Show</t>
  </si>
  <si>
    <t>Sciatic Ouch</t>
  </si>
  <si>
    <t>Moonlight Road</t>
  </si>
  <si>
    <t>Solo Gila</t>
  </si>
  <si>
    <t>Finally Hot Springs</t>
  </si>
  <si>
    <t>Laundry</t>
  </si>
  <si>
    <t>Shower</t>
  </si>
  <si>
    <t>A Campfire is Born</t>
  </si>
  <si>
    <t>Endless Night</t>
  </si>
  <si>
    <t>Comfort Inn Burrito</t>
  </si>
  <si>
    <t>Comfort Inn Waffle</t>
  </si>
  <si>
    <t>Camp Now, No Rush</t>
  </si>
  <si>
    <t>Don't Want it to End</t>
  </si>
  <si>
    <t>Final Town</t>
  </si>
  <si>
    <t>ISS Spotting</t>
  </si>
  <si>
    <t>Dead Giveaway</t>
  </si>
  <si>
    <t>Dead Giveaway 2.0</t>
  </si>
  <si>
    <t>We Freaking Did It</t>
  </si>
  <si>
    <t>Bisbee</t>
  </si>
  <si>
    <t>tent</t>
  </si>
  <si>
    <t>roof</t>
  </si>
  <si>
    <t>cowboy</t>
  </si>
  <si>
    <t>Total Miles Hiked:</t>
  </si>
  <si>
    <t>Total Days On Trail:</t>
  </si>
  <si>
    <t>Average Mileage (Daily):</t>
  </si>
  <si>
    <t>Average Mileage (Weekly):</t>
  </si>
  <si>
    <t>Average Mileage (Monthly):</t>
  </si>
  <si>
    <t>Most Miles Hiked in 1 Day:</t>
  </si>
  <si>
    <t>Nights Cowboy Camped:</t>
  </si>
  <si>
    <t>Zeros Taken:</t>
  </si>
  <si>
    <t>Neros (&lt;10 miles hiked) Taken:</t>
  </si>
  <si>
    <t>Max. Distance/Time between:</t>
  </si>
  <si>
    <t>Showers</t>
  </si>
  <si>
    <t>Maximum Miles Hiked in the Last:</t>
  </si>
  <si>
    <t>Montana/Idaho Days:</t>
  </si>
  <si>
    <t>Montana/Idaho Avg (miles/day):</t>
  </si>
  <si>
    <t>Montana/Idaho Miles:</t>
  </si>
  <si>
    <t>Wyoming Days:</t>
  </si>
  <si>
    <t>Wyoming Avg:</t>
  </si>
  <si>
    <t>Wyoming Miles:</t>
  </si>
  <si>
    <t>Colorado Days:</t>
  </si>
  <si>
    <t>Colorado Miles:</t>
  </si>
  <si>
    <t>Colorado Avg:</t>
  </si>
  <si>
    <t>New Mexico Days:</t>
  </si>
  <si>
    <t>New Mexico Miles:</t>
  </si>
  <si>
    <t>New Mexico Avg:</t>
  </si>
  <si>
    <t>Nights with Tent:</t>
  </si>
  <si>
    <t>Nights with Roof:</t>
  </si>
  <si>
    <t># Pairs of Shoes:</t>
  </si>
  <si>
    <t>Lowest Temperature(°F):</t>
  </si>
  <si>
    <t>Triple Rainbows observed:</t>
  </si>
  <si>
    <t>True miles considering alternates</t>
  </si>
  <si>
    <t>Full days of food</t>
  </si>
  <si>
    <t>Send town food?</t>
  </si>
  <si>
    <t>Fuel?</t>
  </si>
  <si>
    <t>Next stop</t>
  </si>
  <si>
    <t>Days food rounded</t>
  </si>
  <si>
    <t>Days food</t>
  </si>
  <si>
    <t>Pace (mpd)</t>
  </si>
  <si>
    <t>Box miles</t>
  </si>
  <si>
    <t>Miles since box</t>
  </si>
  <si>
    <t>Miles since last resupply</t>
  </si>
  <si>
    <t>Resupply?</t>
  </si>
  <si>
    <t>TOTALS:</t>
  </si>
  <si>
    <t xml:space="preserve">Total days of food in boxes = </t>
  </si>
  <si>
    <t>beans  or</t>
  </si>
  <si>
    <t>couscous  or</t>
  </si>
  <si>
    <t>10oz</t>
  </si>
  <si>
    <t>Probar</t>
  </si>
  <si>
    <t>Bumble bar</t>
  </si>
  <si>
    <t>other bar</t>
  </si>
  <si>
    <t>Lara bar</t>
  </si>
  <si>
    <t>1/2 bar</t>
  </si>
  <si>
    <t>Complete Cookie</t>
  </si>
  <si>
    <t>Regrained bar</t>
  </si>
  <si>
    <t>4 tbsp</t>
  </si>
  <si>
    <t>1bottle/days</t>
  </si>
  <si>
    <t>1/2 bag</t>
  </si>
  <si>
    <t>lunch/snacks</t>
  </si>
  <si>
    <t>Day Menu Example</t>
  </si>
  <si>
    <t>Food</t>
  </si>
  <si>
    <t>Quantity</t>
  </si>
  <si>
    <t>Meal</t>
  </si>
  <si>
    <t>Resupply box needs</t>
  </si>
  <si>
    <t>town food</t>
  </si>
  <si>
    <t>Bulk Quantity Calcs</t>
  </si>
  <si>
    <t>Trail mix</t>
  </si>
  <si>
    <t>Amount/day</t>
  </si>
  <si>
    <t>Days</t>
  </si>
  <si>
    <t>85.5 cups</t>
  </si>
  <si>
    <t>Beans</t>
  </si>
  <si>
    <t>Couscous</t>
  </si>
  <si>
    <t>Potatoes</t>
  </si>
  <si>
    <t>lentil soup</t>
  </si>
  <si>
    <t>1 box</t>
  </si>
  <si>
    <t>1 pouch</t>
  </si>
  <si>
    <t>20 bars</t>
  </si>
  <si>
    <t>10 jars</t>
  </si>
  <si>
    <t>Granola</t>
  </si>
  <si>
    <t>57 cups</t>
  </si>
  <si>
    <t>Maps only, NO FOOOOOOD</t>
  </si>
  <si>
    <t>Mail Box Resupply</t>
  </si>
  <si>
    <t>Route Choice Questions</t>
  </si>
  <si>
    <t>Continental Divide Trail Statistic Insights</t>
  </si>
  <si>
    <t>CDT</t>
  </si>
  <si>
    <t>PCT</t>
  </si>
  <si>
    <t>n/a</t>
  </si>
  <si>
    <t>b=baseweight</t>
  </si>
  <si>
    <t>Total Weight</t>
  </si>
  <si>
    <t>r=remove?</t>
  </si>
  <si>
    <t>Item Weight (oz)</t>
  </si>
  <si>
    <t>potentially removed</t>
  </si>
  <si>
    <t>with "r" items removed</t>
  </si>
  <si>
    <t>Final Pre-Trip Gear List</t>
  </si>
  <si>
    <t>Bottle(smartwater or other)</t>
  </si>
  <si>
    <t>Total Elevation Gain (ft):</t>
  </si>
  <si>
    <t>Total Elevation Loss (ft):</t>
  </si>
  <si>
    <t>Montana/Idaho Elevation Gain(ft):</t>
  </si>
  <si>
    <t>Montana/Idaho Elevation Loss(ft):</t>
  </si>
  <si>
    <t>Wyoming Elevation Gain(ft):</t>
  </si>
  <si>
    <t>Wyoming Elevation Loss(ft):</t>
  </si>
  <si>
    <t>Colorado Elevation Gain(ft):</t>
  </si>
  <si>
    <t>Colorado Elevation Loss(ft):</t>
  </si>
  <si>
    <t>New Mexico Elevation Loss(ft):</t>
  </si>
  <si>
    <t>New Mexico Elevation Gain(ft):</t>
  </si>
  <si>
    <t>(for comparison only)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</si>
</sst>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9" x14ac:knownFonts="1">
    <font>
      <sz val="10"/>
      <color rgb="FF000000"/>
      <name val="Arial"/>
    </font>
    <font>
      <sz val="12"/>
      <color theme="1"/>
      <name val="Calibri"/>
      <family val="2"/>
      <scheme val="minor"/>
    </font>
    <font>
      <sz val="10"/>
      <name val="Arial"/>
    </font>
    <font>
      <u/>
      <sz val="10"/>
      <color theme="10"/>
      <name val="Arial"/>
    </font>
    <font>
      <u/>
      <sz val="10"/>
      <color theme="11"/>
      <name val="Arial"/>
    </font>
    <font>
      <sz val="10"/>
      <color rgb="FF000000"/>
      <name val="Arial"/>
      <family val="2"/>
    </font>
    <font>
      <sz val="10"/>
      <color theme="0" tint="-0.249977111117893"/>
      <name val="Arial"/>
      <family val="2"/>
    </font>
    <font>
      <sz val="13"/>
      <color rgb="FF563F56"/>
      <name val="Arial"/>
      <family val="2"/>
    </font>
    <font>
      <b/>
      <sz val="10"/>
      <color rgb="FF000000"/>
      <name val="Arial"/>
      <family val="2"/>
    </font>
    <font>
      <b/>
      <sz val="12"/>
      <color theme="1"/>
      <name val="Calibri"/>
      <family val="2"/>
      <scheme val="minor"/>
    </font>
    <font>
      <b/>
      <sz val="16"/>
      <color theme="1"/>
      <name val="Arial"/>
      <family val="2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b/>
      <sz val="14"/>
      <color theme="1" tint="0.499984740745262"/>
      <name val="Arial"/>
      <family val="2"/>
    </font>
    <font>
      <sz val="10"/>
      <color theme="1" tint="0.499984740745262"/>
      <name val="Arial"/>
      <family val="2"/>
    </font>
    <font>
      <sz val="14"/>
      <color theme="1"/>
      <name val="Arial"/>
      <family val="2"/>
    </font>
    <font>
      <sz val="14"/>
      <color theme="1" tint="0.499984740745262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D78"/>
        <bgColor indexed="64"/>
      </patternFill>
    </fill>
    <fill>
      <patternFill patternType="solid">
        <fgColor rgb="FF73FB7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thick">
        <color auto="1"/>
      </right>
      <top/>
      <bottom style="medium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/>
      <right/>
      <top/>
      <bottom style="thin">
        <color indexed="64"/>
      </bottom>
      <diagonal/>
    </border>
    <border>
      <left style="thick">
        <color auto="1"/>
      </left>
      <right/>
      <top/>
      <bottom style="thin">
        <color indexed="64"/>
      </bottom>
      <diagonal/>
    </border>
    <border>
      <left/>
      <right style="thick">
        <color auto="1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ck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1" fillId="0" borderId="0"/>
  </cellStyleXfs>
  <cellXfs count="157">
    <xf numFmtId="0" fontId="0" fillId="0" borderId="0" xfId="0" applyFont="1" applyAlignment="1"/>
    <xf numFmtId="0" fontId="2" fillId="0" borderId="0" xfId="0" applyFont="1" applyAlignment="1">
      <alignment wrapText="1"/>
    </xf>
    <xf numFmtId="0" fontId="2" fillId="0" borderId="0" xfId="0" applyFont="1" applyAlignment="1">
      <alignment wrapText="1"/>
    </xf>
    <xf numFmtId="164" fontId="0" fillId="0" borderId="0" xfId="0" applyNumberFormat="1" applyFont="1" applyAlignment="1">
      <alignment horizontal="left"/>
    </xf>
    <xf numFmtId="164" fontId="0" fillId="0" borderId="0" xfId="0" applyNumberFormat="1" applyFont="1" applyAlignment="1"/>
    <xf numFmtId="0" fontId="0" fillId="2" borderId="0" xfId="0" applyFont="1" applyFill="1" applyAlignment="1"/>
    <xf numFmtId="2" fontId="0" fillId="0" borderId="0" xfId="0" applyNumberFormat="1" applyFont="1" applyAlignment="1"/>
    <xf numFmtId="0" fontId="5" fillId="0" borderId="0" xfId="0" applyFont="1" applyAlignment="1"/>
    <xf numFmtId="2" fontId="5" fillId="0" borderId="0" xfId="0" applyNumberFormat="1" applyFont="1" applyAlignment="1"/>
    <xf numFmtId="0" fontId="0" fillId="3" borderId="0" xfId="0" applyFont="1" applyFill="1" applyAlignment="1"/>
    <xf numFmtId="2" fontId="0" fillId="3" borderId="0" xfId="0" applyNumberFormat="1" applyFont="1" applyFill="1" applyAlignment="1"/>
    <xf numFmtId="0" fontId="5" fillId="3" borderId="0" xfId="0" applyFont="1" applyFill="1" applyAlignment="1"/>
    <xf numFmtId="2" fontId="5" fillId="3" borderId="0" xfId="0" applyNumberFormat="1" applyFont="1" applyFill="1" applyAlignment="1"/>
    <xf numFmtId="0" fontId="6" fillId="0" borderId="0" xfId="0" applyFont="1" applyAlignment="1"/>
    <xf numFmtId="0" fontId="7" fillId="0" borderId="0" xfId="0" applyFont="1" applyAlignment="1"/>
    <xf numFmtId="0" fontId="8" fillId="0" borderId="0" xfId="0" applyFont="1" applyAlignment="1"/>
    <xf numFmtId="14" fontId="0" fillId="0" borderId="0" xfId="0" applyNumberFormat="1" applyFont="1" applyAlignment="1"/>
    <xf numFmtId="0" fontId="0" fillId="0" borderId="1" xfId="0" applyFont="1" applyBorder="1" applyAlignment="1"/>
    <xf numFmtId="0" fontId="0" fillId="0" borderId="1" xfId="0" applyFont="1" applyBorder="1" applyAlignment="1">
      <alignment horizontal="right"/>
    </xf>
    <xf numFmtId="2" fontId="0" fillId="0" borderId="1" xfId="0" applyNumberFormat="1" applyFont="1" applyBorder="1" applyAlignment="1"/>
    <xf numFmtId="0" fontId="5" fillId="0" borderId="1" xfId="0" applyFont="1" applyBorder="1" applyAlignment="1"/>
    <xf numFmtId="14" fontId="0" fillId="0" borderId="1" xfId="0" applyNumberFormat="1" applyFont="1" applyBorder="1" applyAlignment="1"/>
    <xf numFmtId="0" fontId="0" fillId="0" borderId="0" xfId="0" applyFont="1" applyBorder="1" applyAlignment="1"/>
    <xf numFmtId="0" fontId="0" fillId="0" borderId="2" xfId="0" applyBorder="1"/>
    <xf numFmtId="0" fontId="0" fillId="0" borderId="1" xfId="0" applyBorder="1"/>
    <xf numFmtId="0" fontId="0" fillId="0" borderId="3" xfId="0" applyBorder="1"/>
    <xf numFmtId="0" fontId="0" fillId="4" borderId="0" xfId="0" applyFont="1" applyFill="1" applyAlignment="1"/>
    <xf numFmtId="0" fontId="9" fillId="5" borderId="0" xfId="0" applyFont="1" applyFill="1" applyBorder="1"/>
    <xf numFmtId="0" fontId="0" fillId="0" borderId="0" xfId="0" applyFont="1" applyFill="1" applyBorder="1" applyAlignment="1"/>
    <xf numFmtId="0" fontId="5" fillId="0" borderId="0" xfId="0" applyFont="1" applyFill="1" applyBorder="1" applyAlignment="1"/>
    <xf numFmtId="0" fontId="0" fillId="0" borderId="4" xfId="0" applyFont="1" applyBorder="1" applyAlignment="1"/>
    <xf numFmtId="0" fontId="5" fillId="0" borderId="2" xfId="0" applyFont="1" applyBorder="1" applyAlignment="1"/>
    <xf numFmtId="0" fontId="5" fillId="0" borderId="4" xfId="0" applyFont="1" applyBorder="1" applyAlignment="1"/>
    <xf numFmtId="0" fontId="0" fillId="0" borderId="2" xfId="0" applyFont="1" applyBorder="1" applyAlignment="1"/>
    <xf numFmtId="0" fontId="0" fillId="0" borderId="5" xfId="0" applyFont="1" applyBorder="1" applyAlignment="1"/>
    <xf numFmtId="0" fontId="0" fillId="4" borderId="4" xfId="0" applyFont="1" applyFill="1" applyBorder="1" applyAlignment="1"/>
    <xf numFmtId="0" fontId="9" fillId="5" borderId="4" xfId="0" applyFont="1" applyFill="1" applyBorder="1"/>
    <xf numFmtId="2" fontId="5" fillId="0" borderId="4" xfId="0" applyNumberFormat="1" applyFont="1" applyBorder="1" applyAlignment="1"/>
    <xf numFmtId="2" fontId="0" fillId="0" borderId="4" xfId="0" applyNumberFormat="1" applyFont="1" applyBorder="1" applyAlignment="1"/>
    <xf numFmtId="0" fontId="0" fillId="0" borderId="6" xfId="0" applyFont="1" applyBorder="1" applyAlignment="1"/>
    <xf numFmtId="0" fontId="5" fillId="0" borderId="6" xfId="0" applyFont="1" applyBorder="1" applyAlignment="1"/>
    <xf numFmtId="14" fontId="0" fillId="0" borderId="6" xfId="0" applyNumberFormat="1" applyFont="1" applyBorder="1" applyAlignment="1"/>
    <xf numFmtId="2" fontId="0" fillId="0" borderId="6" xfId="0" applyNumberFormat="1" applyFont="1" applyBorder="1" applyAlignment="1"/>
    <xf numFmtId="0" fontId="0" fillId="0" borderId="7" xfId="0" applyFont="1" applyBorder="1" applyAlignment="1"/>
    <xf numFmtId="0" fontId="0" fillId="4" borderId="6" xfId="0" applyFont="1" applyFill="1" applyBorder="1" applyAlignment="1"/>
    <xf numFmtId="0" fontId="0" fillId="0" borderId="6" xfId="0" applyFont="1" applyFill="1" applyBorder="1" applyAlignment="1"/>
    <xf numFmtId="0" fontId="0" fillId="0" borderId="4" xfId="0" applyBorder="1"/>
    <xf numFmtId="0" fontId="5" fillId="0" borderId="4" xfId="0" applyFont="1" applyBorder="1"/>
    <xf numFmtId="0" fontId="0" fillId="0" borderId="4" xfId="0" applyFont="1" applyFill="1" applyBorder="1" applyAlignment="1"/>
    <xf numFmtId="0" fontId="5" fillId="0" borderId="7" xfId="0" applyFont="1" applyBorder="1" applyAlignment="1"/>
    <xf numFmtId="0" fontId="5" fillId="0" borderId="4" xfId="0" applyFont="1" applyFill="1" applyBorder="1" applyAlignment="1"/>
    <xf numFmtId="0" fontId="0" fillId="4" borderId="5" xfId="0" applyFont="1" applyFill="1" applyBorder="1" applyAlignment="1"/>
    <xf numFmtId="0" fontId="0" fillId="4" borderId="8" xfId="0" applyFont="1" applyFill="1" applyBorder="1" applyAlignment="1"/>
    <xf numFmtId="0" fontId="0" fillId="0" borderId="8" xfId="0" applyFont="1" applyBorder="1" applyAlignment="1"/>
    <xf numFmtId="0" fontId="9" fillId="5" borderId="5" xfId="0" applyFont="1" applyFill="1" applyBorder="1"/>
    <xf numFmtId="0" fontId="0" fillId="0" borderId="3" xfId="0" applyFont="1" applyBorder="1" applyAlignment="1"/>
    <xf numFmtId="2" fontId="5" fillId="0" borderId="5" xfId="0" applyNumberFormat="1" applyFont="1" applyBorder="1" applyAlignment="1"/>
    <xf numFmtId="2" fontId="0" fillId="0" borderId="5" xfId="0" applyNumberFormat="1" applyFont="1" applyBorder="1" applyAlignment="1"/>
    <xf numFmtId="0" fontId="0" fillId="0" borderId="10" xfId="0" applyFont="1" applyFill="1" applyBorder="1" applyAlignment="1"/>
    <xf numFmtId="0" fontId="0" fillId="0" borderId="9" xfId="0" applyFont="1" applyFill="1" applyBorder="1" applyAlignment="1"/>
    <xf numFmtId="0" fontId="0" fillId="6" borderId="0" xfId="0" applyFont="1" applyFill="1" applyAlignment="1"/>
    <xf numFmtId="0" fontId="5" fillId="6" borderId="0" xfId="0" applyFont="1" applyFill="1" applyAlignment="1"/>
    <xf numFmtId="0" fontId="0" fillId="6" borderId="6" xfId="0" applyFont="1" applyFill="1" applyBorder="1" applyAlignment="1"/>
    <xf numFmtId="0" fontId="5" fillId="7" borderId="0" xfId="0" applyFont="1" applyFill="1" applyAlignment="1"/>
    <xf numFmtId="0" fontId="0" fillId="7" borderId="0" xfId="0" applyFont="1" applyFill="1" applyAlignment="1"/>
    <xf numFmtId="0" fontId="0" fillId="7" borderId="6" xfId="0" applyFont="1" applyFill="1" applyBorder="1" applyAlignment="1"/>
    <xf numFmtId="0" fontId="5" fillId="8" borderId="0" xfId="0" applyFont="1" applyFill="1" applyAlignment="1"/>
    <xf numFmtId="0" fontId="0" fillId="8" borderId="0" xfId="0" applyFont="1" applyFill="1" applyAlignment="1"/>
    <xf numFmtId="0" fontId="0" fillId="8" borderId="6" xfId="0" applyFont="1" applyFill="1" applyBorder="1" applyAlignment="1"/>
    <xf numFmtId="0" fontId="5" fillId="9" borderId="0" xfId="0" applyFont="1" applyFill="1" applyAlignment="1"/>
    <xf numFmtId="0" fontId="0" fillId="9" borderId="0" xfId="0" applyFont="1" applyFill="1" applyAlignment="1"/>
    <xf numFmtId="0" fontId="0" fillId="9" borderId="6" xfId="0" applyFont="1" applyFill="1" applyBorder="1" applyAlignment="1"/>
    <xf numFmtId="0" fontId="5" fillId="10" borderId="6" xfId="0" applyFont="1" applyFill="1" applyBorder="1" applyAlignment="1"/>
    <xf numFmtId="0" fontId="0" fillId="10" borderId="0" xfId="0" applyFont="1" applyFill="1" applyAlignment="1"/>
    <xf numFmtId="0" fontId="5" fillId="10" borderId="0" xfId="0" applyFont="1" applyFill="1" applyAlignment="1"/>
    <xf numFmtId="0" fontId="0" fillId="10" borderId="6" xfId="0" applyFont="1" applyFill="1" applyBorder="1" applyAlignment="1"/>
    <xf numFmtId="0" fontId="5" fillId="7" borderId="6" xfId="0" applyFont="1" applyFill="1" applyBorder="1" applyAlignment="1"/>
    <xf numFmtId="2" fontId="0" fillId="7" borderId="0" xfId="0" applyNumberFormat="1" applyFont="1" applyFill="1" applyAlignment="1"/>
    <xf numFmtId="2" fontId="0" fillId="8" borderId="0" xfId="0" applyNumberFormat="1" applyFont="1" applyFill="1" applyAlignment="1"/>
    <xf numFmtId="0" fontId="5" fillId="8" borderId="6" xfId="0" applyFont="1" applyFill="1" applyBorder="1" applyAlignment="1"/>
    <xf numFmtId="2" fontId="0" fillId="9" borderId="0" xfId="0" applyNumberFormat="1" applyFont="1" applyFill="1" applyAlignment="1"/>
    <xf numFmtId="0" fontId="5" fillId="10" borderId="0" xfId="0" applyFont="1" applyFill="1" applyBorder="1" applyAlignment="1"/>
    <xf numFmtId="2" fontId="0" fillId="10" borderId="0" xfId="0" applyNumberFormat="1" applyFont="1" applyFill="1" applyAlignment="1"/>
    <xf numFmtId="0" fontId="5" fillId="9" borderId="6" xfId="0" applyFont="1" applyFill="1" applyBorder="1" applyAlignment="1"/>
    <xf numFmtId="0" fontId="5" fillId="0" borderId="3" xfId="0" applyFont="1" applyBorder="1" applyAlignment="1"/>
    <xf numFmtId="0" fontId="5" fillId="0" borderId="0" xfId="0" applyFont="1" applyBorder="1" applyAlignment="1"/>
    <xf numFmtId="0" fontId="5" fillId="11" borderId="1" xfId="0" applyFont="1" applyFill="1" applyBorder="1" applyAlignment="1"/>
    <xf numFmtId="0" fontId="8" fillId="0" borderId="0" xfId="0" applyFont="1" applyAlignment="1">
      <alignment wrapText="1"/>
    </xf>
    <xf numFmtId="2" fontId="8" fillId="0" borderId="0" xfId="0" applyNumberFormat="1" applyFont="1" applyAlignment="1">
      <alignment wrapText="1"/>
    </xf>
    <xf numFmtId="0" fontId="8" fillId="3" borderId="0" xfId="0" applyFont="1" applyFill="1" applyAlignment="1"/>
    <xf numFmtId="2" fontId="8" fillId="0" borderId="0" xfId="0" applyNumberFormat="1" applyFont="1" applyAlignment="1"/>
    <xf numFmtId="0" fontId="5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0" fillId="3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8" fillId="0" borderId="14" xfId="0" applyFont="1" applyBorder="1" applyAlignment="1"/>
    <xf numFmtId="0" fontId="8" fillId="0" borderId="15" xfId="0" applyFont="1" applyBorder="1" applyAlignment="1"/>
    <xf numFmtId="0" fontId="5" fillId="0" borderId="14" xfId="0" applyFont="1" applyBorder="1" applyAlignment="1"/>
    <xf numFmtId="0" fontId="0" fillId="0" borderId="15" xfId="0" applyFont="1" applyBorder="1" applyAlignment="1"/>
    <xf numFmtId="0" fontId="5" fillId="0" borderId="16" xfId="0" applyFont="1" applyBorder="1" applyAlignment="1"/>
    <xf numFmtId="0" fontId="0" fillId="0" borderId="17" xfId="0" applyFont="1" applyBorder="1" applyAlignment="1"/>
    <xf numFmtId="0" fontId="8" fillId="0" borderId="0" xfId="0" applyFont="1" applyBorder="1" applyAlignment="1"/>
    <xf numFmtId="0" fontId="5" fillId="0" borderId="15" xfId="0" applyFont="1" applyBorder="1" applyAlignment="1"/>
    <xf numFmtId="0" fontId="6" fillId="0" borderId="14" xfId="0" applyFont="1" applyBorder="1" applyAlignment="1"/>
    <xf numFmtId="0" fontId="6" fillId="0" borderId="0" xfId="0" applyFont="1" applyBorder="1" applyAlignment="1"/>
    <xf numFmtId="0" fontId="5" fillId="0" borderId="17" xfId="0" applyFont="1" applyBorder="1" applyAlignment="1"/>
    <xf numFmtId="0" fontId="5" fillId="0" borderId="15" xfId="0" applyFont="1" applyBorder="1" applyAlignment="1">
      <alignment horizontal="left"/>
    </xf>
    <xf numFmtId="0" fontId="0" fillId="0" borderId="14" xfId="0" applyFont="1" applyBorder="1" applyAlignment="1"/>
    <xf numFmtId="0" fontId="0" fillId="0" borderId="15" xfId="0" applyFont="1" applyBorder="1" applyAlignment="1">
      <alignment horizontal="left"/>
    </xf>
    <xf numFmtId="0" fontId="0" fillId="0" borderId="16" xfId="0" applyFont="1" applyBorder="1" applyAlignment="1"/>
    <xf numFmtId="0" fontId="5" fillId="0" borderId="17" xfId="0" applyFont="1" applyBorder="1" applyAlignment="1">
      <alignment horizontal="left"/>
    </xf>
    <xf numFmtId="0" fontId="8" fillId="0" borderId="18" xfId="0" applyFont="1" applyBorder="1" applyAlignment="1"/>
    <xf numFmtId="0" fontId="8" fillId="0" borderId="19" xfId="0" applyFont="1" applyBorder="1" applyAlignment="1"/>
    <xf numFmtId="0" fontId="8" fillId="0" borderId="20" xfId="0" applyFont="1" applyBorder="1" applyAlignment="1"/>
    <xf numFmtId="0" fontId="5" fillId="0" borderId="19" xfId="0" applyFont="1" applyBorder="1" applyAlignment="1"/>
    <xf numFmtId="164" fontId="0" fillId="0" borderId="15" xfId="0" applyNumberFormat="1" applyFont="1" applyBorder="1" applyAlignment="1">
      <alignment horizontal="left"/>
    </xf>
    <xf numFmtId="164" fontId="0" fillId="0" borderId="17" xfId="0" applyNumberFormat="1" applyFont="1" applyBorder="1" applyAlignment="1">
      <alignment horizontal="left"/>
    </xf>
    <xf numFmtId="164" fontId="8" fillId="0" borderId="19" xfId="0" applyNumberFormat="1" applyFont="1" applyBorder="1" applyAlignment="1">
      <alignment horizontal="left"/>
    </xf>
    <xf numFmtId="0" fontId="0" fillId="0" borderId="13" xfId="0" applyFont="1" applyBorder="1" applyAlignment="1"/>
    <xf numFmtId="0" fontId="5" fillId="0" borderId="21" xfId="0" applyFont="1" applyBorder="1" applyAlignment="1"/>
    <xf numFmtId="0" fontId="0" fillId="0" borderId="21" xfId="0" applyFont="1" applyBorder="1" applyAlignment="1"/>
    <xf numFmtId="0" fontId="0" fillId="0" borderId="22" xfId="0" applyFont="1" applyBorder="1" applyAlignment="1"/>
    <xf numFmtId="2" fontId="0" fillId="0" borderId="0" xfId="0" applyNumberFormat="1" applyFont="1" applyAlignment="1">
      <alignment horizontal="left"/>
    </xf>
    <xf numFmtId="0" fontId="8" fillId="0" borderId="6" xfId="0" applyFont="1" applyBorder="1" applyAlignment="1"/>
    <xf numFmtId="164" fontId="8" fillId="0" borderId="6" xfId="0" applyNumberFormat="1" applyFont="1" applyBorder="1" applyAlignment="1">
      <alignment horizontal="left"/>
    </xf>
    <xf numFmtId="164" fontId="8" fillId="0" borderId="6" xfId="0" applyNumberFormat="1" applyFont="1" applyBorder="1" applyAlignment="1"/>
    <xf numFmtId="0" fontId="10" fillId="0" borderId="0" xfId="5" applyFont="1"/>
    <xf numFmtId="164" fontId="11" fillId="0" borderId="0" xfId="5" applyNumberFormat="1" applyFont="1"/>
    <xf numFmtId="0" fontId="11" fillId="0" borderId="0" xfId="5" applyFont="1"/>
    <xf numFmtId="164" fontId="12" fillId="0" borderId="0" xfId="5" applyNumberFormat="1" applyFont="1" applyAlignment="1">
      <alignment horizontal="right"/>
    </xf>
    <xf numFmtId="0" fontId="13" fillId="0" borderId="0" xfId="5" applyFont="1" applyAlignment="1">
      <alignment horizontal="right"/>
    </xf>
    <xf numFmtId="0" fontId="14" fillId="0" borderId="0" xfId="5" applyFont="1"/>
    <xf numFmtId="0" fontId="12" fillId="0" borderId="13" xfId="5" applyFont="1" applyBorder="1"/>
    <xf numFmtId="164" fontId="15" fillId="0" borderId="13" xfId="5" applyNumberFormat="1" applyFont="1" applyBorder="1"/>
    <xf numFmtId="0" fontId="15" fillId="0" borderId="0" xfId="5" applyFont="1"/>
    <xf numFmtId="0" fontId="16" fillId="0" borderId="13" xfId="5" applyFont="1" applyBorder="1"/>
    <xf numFmtId="0" fontId="16" fillId="0" borderId="0" xfId="5" applyFont="1"/>
    <xf numFmtId="1" fontId="15" fillId="0" borderId="13" xfId="5" applyNumberFormat="1" applyFont="1" applyBorder="1"/>
    <xf numFmtId="3" fontId="16" fillId="0" borderId="13" xfId="5" applyNumberFormat="1" applyFont="1" applyBorder="1"/>
    <xf numFmtId="164" fontId="15" fillId="0" borderId="0" xfId="5" applyNumberFormat="1" applyFont="1"/>
    <xf numFmtId="164" fontId="16" fillId="0" borderId="13" xfId="5" applyNumberFormat="1" applyFont="1" applyBorder="1"/>
    <xf numFmtId="0" fontId="16" fillId="0" borderId="13" xfId="5" applyFont="1" applyBorder="1" applyAlignment="1">
      <alignment horizontal="right"/>
    </xf>
    <xf numFmtId="0" fontId="16" fillId="0" borderId="0" xfId="5" applyFont="1" applyAlignment="1">
      <alignment horizontal="right"/>
    </xf>
    <xf numFmtId="1" fontId="15" fillId="0" borderId="13" xfId="5" quotePrefix="1" applyNumberFormat="1" applyFont="1" applyBorder="1" applyAlignment="1">
      <alignment horizontal="right"/>
    </xf>
    <xf numFmtId="164" fontId="15" fillId="0" borderId="13" xfId="5" applyNumberFormat="1" applyFont="1" applyBorder="1" applyAlignment="1">
      <alignment horizontal="right"/>
    </xf>
    <xf numFmtId="0" fontId="15" fillId="0" borderId="13" xfId="5" applyFont="1" applyBorder="1" applyAlignment="1">
      <alignment horizontal="right"/>
    </xf>
    <xf numFmtId="164" fontId="16" fillId="0" borderId="13" xfId="5" applyNumberFormat="1" applyFont="1" applyBorder="1" applyAlignment="1">
      <alignment horizontal="right"/>
    </xf>
    <xf numFmtId="0" fontId="12" fillId="0" borderId="13" xfId="5" applyFont="1" applyBorder="1" applyAlignment="1">
      <alignment horizontal="right"/>
    </xf>
    <xf numFmtId="0" fontId="15" fillId="0" borderId="13" xfId="5" applyFont="1" applyBorder="1"/>
    <xf numFmtId="0" fontId="5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8" fillId="0" borderId="19" xfId="0" applyFont="1" applyBorder="1" applyAlignment="1">
      <alignment horizontal="center"/>
    </xf>
    <xf numFmtId="0" fontId="17" fillId="13" borderId="0" xfId="0" applyFont="1" applyFill="1" applyAlignment="1">
      <alignment wrapText="1"/>
    </xf>
    <xf numFmtId="0" fontId="17" fillId="12" borderId="0" xfId="0" applyFont="1" applyFill="1" applyAlignment="1">
      <alignment wrapText="1"/>
    </xf>
    <xf numFmtId="0" fontId="18" fillId="12" borderId="0" xfId="0" applyFont="1" applyFill="1" applyAlignment="1"/>
  </cellXfs>
  <cellStyles count="6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  <cellStyle name="Normal 2" xfId="5" xr:uid="{0CDA7B79-70FE-9146-8203-32B0EEF023E7}"/>
  </cellStyles>
  <dxfs count="1">
    <dxf>
      <fill>
        <patternFill patternType="solid">
          <fgColor rgb="FF1155CC"/>
          <bgColor rgb="FF1155CC"/>
        </patternFill>
      </fill>
    </dxf>
  </dxfs>
  <tableStyles count="0" defaultTableStyle="TableStyleMedium9" defaultPivotStyle="PivotStyleMedium4"/>
  <colors>
    <mruColors>
      <color rgb="FFD5FC79"/>
      <color rgb="FF73FB79"/>
      <color rgb="FFFFFD7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Distance Hiked Between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Stats!$M$1</c:f>
              <c:strCache>
                <c:ptCount val="1"/>
                <c:pt idx="0">
                  <c:v>Zeros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Pt>
            <c:idx val="75"/>
            <c:marker>
              <c:symbol val="diamond"/>
              <c:size val="8"/>
              <c:spPr>
                <a:solidFill>
                  <a:schemeClr val="tx1"/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E705-774B-A3FB-F13B08E625EE}"/>
              </c:ext>
            </c:extLst>
          </c:dPt>
          <c:dLbls>
            <c:dLbl>
              <c:idx val="74"/>
              <c:tx>
                <c:rich>
                  <a:bodyPr/>
                  <a:lstStyle/>
                  <a:p>
                    <a:r>
                      <a:rPr lang="en-US"/>
                      <a:t>Zero</a:t>
                    </a:r>
                    <a:r>
                      <a:rPr lang="en-US" baseline="0"/>
                      <a:t> Day; </a:t>
                    </a:r>
                    <a:fld id="{182208E6-9552-F843-AE49-442818B294B1}" type="VALUE">
                      <a:rPr lang="en-US"/>
                      <a:pPr/>
                      <a:t>[VALUE]</a:t>
                    </a:fld>
                    <a:endParaRPr lang="en-US" baseline="0"/>
                  </a:p>
                </c:rich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E705-774B-A3FB-F13B08E625E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Stats!$M$4:$M$154</c:f>
              <c:numCache>
                <c:formatCode>General</c:formatCode>
                <c:ptCount val="151"/>
                <c:pt idx="0">
                  <c:v>13.5</c:v>
                </c:pt>
                <c:pt idx="1">
                  <c:v>14.5</c:v>
                </c:pt>
                <c:pt idx="2">
                  <c:v>22.5</c:v>
                </c:pt>
                <c:pt idx="3">
                  <c:v>36.9</c:v>
                </c:pt>
                <c:pt idx="4">
                  <c:v>60.099999999999994</c:v>
                </c:pt>
                <c:pt idx="5">
                  <c:v>74.699999999999989</c:v>
                </c:pt>
                <c:pt idx="6">
                  <c:v>93.199999999999989</c:v>
                </c:pt>
                <c:pt idx="7">
                  <c:v>100.39999999999999</c:v>
                </c:pt>
                <c:pt idx="8">
                  <c:v>111.89999999999999</c:v>
                </c:pt>
                <c:pt idx="9">
                  <c:v>117.39999999999999</c:v>
                </c:pt>
                <c:pt idx="10">
                  <c:v>134.39999999999998</c:v>
                </c:pt>
                <c:pt idx="11">
                  <c:v>151.39999999999998</c:v>
                </c:pt>
                <c:pt idx="12">
                  <c:v>166.89999999999998</c:v>
                </c:pt>
                <c:pt idx="13">
                  <c:v>184.39999999999998</c:v>
                </c:pt>
                <c:pt idx="14">
                  <c:v>201.7</c:v>
                </c:pt>
                <c:pt idx="15">
                  <c:v>220</c:v>
                </c:pt>
                <c:pt idx="16">
                  <c:v>229.4</c:v>
                </c:pt>
                <c:pt idx="17">
                  <c:v>248.20000000000002</c:v>
                </c:pt>
                <c:pt idx="18">
                  <c:v>266</c:v>
                </c:pt>
                <c:pt idx="19">
                  <c:v>284</c:v>
                </c:pt>
                <c:pt idx="20">
                  <c:v>302.10000000000002</c:v>
                </c:pt>
                <c:pt idx="21">
                  <c:v>323.20000000000005</c:v>
                </c:pt>
                <c:pt idx="22">
                  <c:v>344.20000000000005</c:v>
                </c:pt>
                <c:pt idx="23">
                  <c:v>352.70000000000005</c:v>
                </c:pt>
                <c:pt idx="24">
                  <c:v>352.70000000000005</c:v>
                </c:pt>
                <c:pt idx="25">
                  <c:v>4</c:v>
                </c:pt>
                <c:pt idx="26">
                  <c:v>25</c:v>
                </c:pt>
                <c:pt idx="27">
                  <c:v>46</c:v>
                </c:pt>
                <c:pt idx="28">
                  <c:v>63.5</c:v>
                </c:pt>
                <c:pt idx="29">
                  <c:v>78.5</c:v>
                </c:pt>
                <c:pt idx="30">
                  <c:v>103.5</c:v>
                </c:pt>
                <c:pt idx="31">
                  <c:v>127.5</c:v>
                </c:pt>
                <c:pt idx="32">
                  <c:v>143.5</c:v>
                </c:pt>
                <c:pt idx="33">
                  <c:v>173.5</c:v>
                </c:pt>
                <c:pt idx="34">
                  <c:v>176.1</c:v>
                </c:pt>
                <c:pt idx="35">
                  <c:v>182.6</c:v>
                </c:pt>
                <c:pt idx="36">
                  <c:v>204.2</c:v>
                </c:pt>
                <c:pt idx="37">
                  <c:v>228.2</c:v>
                </c:pt>
                <c:pt idx="38">
                  <c:v>255.2</c:v>
                </c:pt>
                <c:pt idx="39">
                  <c:v>283</c:v>
                </c:pt>
                <c:pt idx="40">
                  <c:v>302</c:v>
                </c:pt>
                <c:pt idx="41">
                  <c:v>302</c:v>
                </c:pt>
                <c:pt idx="42">
                  <c:v>1</c:v>
                </c:pt>
                <c:pt idx="43">
                  <c:v>4.3</c:v>
                </c:pt>
                <c:pt idx="44">
                  <c:v>27.3</c:v>
                </c:pt>
                <c:pt idx="45">
                  <c:v>53.6</c:v>
                </c:pt>
                <c:pt idx="46">
                  <c:v>73.599999999999994</c:v>
                </c:pt>
                <c:pt idx="47">
                  <c:v>93.6</c:v>
                </c:pt>
                <c:pt idx="48">
                  <c:v>103.6</c:v>
                </c:pt>
                <c:pt idx="49">
                  <c:v>123.6</c:v>
                </c:pt>
                <c:pt idx="50">
                  <c:v>148.6</c:v>
                </c:pt>
                <c:pt idx="51">
                  <c:v>173.29999999999998</c:v>
                </c:pt>
                <c:pt idx="52">
                  <c:v>190.89999999999998</c:v>
                </c:pt>
                <c:pt idx="53">
                  <c:v>216.39999999999998</c:v>
                </c:pt>
                <c:pt idx="54">
                  <c:v>241.7</c:v>
                </c:pt>
                <c:pt idx="55">
                  <c:v>253.7</c:v>
                </c:pt>
                <c:pt idx="56">
                  <c:v>278.2</c:v>
                </c:pt>
                <c:pt idx="57">
                  <c:v>294.2</c:v>
                </c:pt>
                <c:pt idx="58">
                  <c:v>324.2</c:v>
                </c:pt>
                <c:pt idx="59">
                  <c:v>349.4</c:v>
                </c:pt>
                <c:pt idx="60">
                  <c:v>355.4</c:v>
                </c:pt>
                <c:pt idx="61">
                  <c:v>358.09999999999997</c:v>
                </c:pt>
                <c:pt idx="62">
                  <c:v>393.09999999999997</c:v>
                </c:pt>
                <c:pt idx="63">
                  <c:v>408.29999999999995</c:v>
                </c:pt>
                <c:pt idx="64">
                  <c:v>417.29999999999995</c:v>
                </c:pt>
                <c:pt idx="65">
                  <c:v>436.49999999999994</c:v>
                </c:pt>
                <c:pt idx="66">
                  <c:v>457.59999999999997</c:v>
                </c:pt>
                <c:pt idx="67">
                  <c:v>478.9</c:v>
                </c:pt>
                <c:pt idx="68">
                  <c:v>505.29999999999995</c:v>
                </c:pt>
                <c:pt idx="69">
                  <c:v>527.59999999999991</c:v>
                </c:pt>
                <c:pt idx="70">
                  <c:v>549.89999999999986</c:v>
                </c:pt>
                <c:pt idx="71">
                  <c:v>577.09999999999991</c:v>
                </c:pt>
                <c:pt idx="72">
                  <c:v>599.79999999999995</c:v>
                </c:pt>
                <c:pt idx="73">
                  <c:v>630.29999999999995</c:v>
                </c:pt>
                <c:pt idx="74">
                  <c:v>641.29999999999995</c:v>
                </c:pt>
                <c:pt idx="75">
                  <c:v>641.29999999999995</c:v>
                </c:pt>
                <c:pt idx="76">
                  <c:v>25.5</c:v>
                </c:pt>
                <c:pt idx="77">
                  <c:v>54</c:v>
                </c:pt>
                <c:pt idx="78">
                  <c:v>72</c:v>
                </c:pt>
                <c:pt idx="79">
                  <c:v>94</c:v>
                </c:pt>
                <c:pt idx="80">
                  <c:v>117.1</c:v>
                </c:pt>
                <c:pt idx="81">
                  <c:v>141.19999999999999</c:v>
                </c:pt>
                <c:pt idx="82">
                  <c:v>146.69999999999999</c:v>
                </c:pt>
                <c:pt idx="83">
                  <c:v>174.5</c:v>
                </c:pt>
                <c:pt idx="84">
                  <c:v>201</c:v>
                </c:pt>
                <c:pt idx="85">
                  <c:v>221.4</c:v>
                </c:pt>
                <c:pt idx="86">
                  <c:v>227.70000000000002</c:v>
                </c:pt>
                <c:pt idx="87">
                  <c:v>236.50000000000003</c:v>
                </c:pt>
                <c:pt idx="88">
                  <c:v>257.5</c:v>
                </c:pt>
                <c:pt idx="89">
                  <c:v>257.5</c:v>
                </c:pt>
                <c:pt idx="90">
                  <c:v>11.5</c:v>
                </c:pt>
                <c:pt idx="91">
                  <c:v>27.5</c:v>
                </c:pt>
                <c:pt idx="92">
                  <c:v>47.9</c:v>
                </c:pt>
                <c:pt idx="93">
                  <c:v>66.900000000000006</c:v>
                </c:pt>
                <c:pt idx="94">
                  <c:v>80.300000000000011</c:v>
                </c:pt>
                <c:pt idx="95">
                  <c:v>80.300000000000011</c:v>
                </c:pt>
                <c:pt idx="96">
                  <c:v>0</c:v>
                </c:pt>
                <c:pt idx="97">
                  <c:v>13.2</c:v>
                </c:pt>
                <c:pt idx="98">
                  <c:v>32.700000000000003</c:v>
                </c:pt>
                <c:pt idx="99">
                  <c:v>56.2</c:v>
                </c:pt>
                <c:pt idx="100">
                  <c:v>66.400000000000006</c:v>
                </c:pt>
                <c:pt idx="101">
                  <c:v>90.9</c:v>
                </c:pt>
                <c:pt idx="102">
                  <c:v>115.60000000000001</c:v>
                </c:pt>
                <c:pt idx="103">
                  <c:v>125.60000000000001</c:v>
                </c:pt>
                <c:pt idx="104">
                  <c:v>142.10000000000002</c:v>
                </c:pt>
                <c:pt idx="105">
                  <c:v>166.20000000000002</c:v>
                </c:pt>
                <c:pt idx="106">
                  <c:v>194.20000000000002</c:v>
                </c:pt>
                <c:pt idx="107">
                  <c:v>217.50000000000003</c:v>
                </c:pt>
                <c:pt idx="108">
                  <c:v>231.90000000000003</c:v>
                </c:pt>
                <c:pt idx="109">
                  <c:v>231.90000000000003</c:v>
                </c:pt>
                <c:pt idx="110">
                  <c:v>13.3</c:v>
                </c:pt>
                <c:pt idx="111">
                  <c:v>36</c:v>
                </c:pt>
                <c:pt idx="112">
                  <c:v>59</c:v>
                </c:pt>
                <c:pt idx="113">
                  <c:v>81</c:v>
                </c:pt>
                <c:pt idx="114">
                  <c:v>103</c:v>
                </c:pt>
                <c:pt idx="115">
                  <c:v>117.3</c:v>
                </c:pt>
                <c:pt idx="116">
                  <c:v>117.3</c:v>
                </c:pt>
                <c:pt idx="117">
                  <c:v>11.2</c:v>
                </c:pt>
                <c:pt idx="118">
                  <c:v>42</c:v>
                </c:pt>
                <c:pt idx="119">
                  <c:v>65.599999999999994</c:v>
                </c:pt>
                <c:pt idx="120">
                  <c:v>74.199999999999989</c:v>
                </c:pt>
                <c:pt idx="121">
                  <c:v>100.89999999999999</c:v>
                </c:pt>
                <c:pt idx="122">
                  <c:v>128.89999999999998</c:v>
                </c:pt>
                <c:pt idx="123">
                  <c:v>154.49999999999997</c:v>
                </c:pt>
                <c:pt idx="124">
                  <c:v>171.69999999999996</c:v>
                </c:pt>
                <c:pt idx="125">
                  <c:v>198.89999999999995</c:v>
                </c:pt>
                <c:pt idx="126">
                  <c:v>219.89999999999995</c:v>
                </c:pt>
                <c:pt idx="127">
                  <c:v>244.69999999999996</c:v>
                </c:pt>
                <c:pt idx="128">
                  <c:v>272.59999999999997</c:v>
                </c:pt>
                <c:pt idx="129">
                  <c:v>300.7</c:v>
                </c:pt>
                <c:pt idx="130">
                  <c:v>321</c:v>
                </c:pt>
                <c:pt idx="131">
                  <c:v>321</c:v>
                </c:pt>
                <c:pt idx="132">
                  <c:v>21.6</c:v>
                </c:pt>
                <c:pt idx="133">
                  <c:v>47.7</c:v>
                </c:pt>
                <c:pt idx="134">
                  <c:v>71.5</c:v>
                </c:pt>
                <c:pt idx="135">
                  <c:v>90</c:v>
                </c:pt>
                <c:pt idx="136">
                  <c:v>117.5</c:v>
                </c:pt>
                <c:pt idx="137">
                  <c:v>143.6</c:v>
                </c:pt>
                <c:pt idx="138">
                  <c:v>171.1</c:v>
                </c:pt>
                <c:pt idx="139">
                  <c:v>201.29999999999998</c:v>
                </c:pt>
                <c:pt idx="140">
                  <c:v>210.39999999999998</c:v>
                </c:pt>
                <c:pt idx="141">
                  <c:v>229.59999999999997</c:v>
                </c:pt>
                <c:pt idx="142">
                  <c:v>247.59999999999997</c:v>
                </c:pt>
                <c:pt idx="143">
                  <c:v>262.09999999999997</c:v>
                </c:pt>
                <c:pt idx="144">
                  <c:v>277.59999999999997</c:v>
                </c:pt>
                <c:pt idx="145">
                  <c:v>303.99999999999994</c:v>
                </c:pt>
                <c:pt idx="146">
                  <c:v>325.89999999999992</c:v>
                </c:pt>
                <c:pt idx="147">
                  <c:v>339.59999999999991</c:v>
                </c:pt>
                <c:pt idx="148">
                  <c:v>362.59999999999991</c:v>
                </c:pt>
                <c:pt idx="149">
                  <c:v>389.59999999999991</c:v>
                </c:pt>
                <c:pt idx="150">
                  <c:v>410.99999999999989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454-834C-8869-DE1BD1223DFB}"/>
            </c:ext>
          </c:extLst>
        </c:ser>
        <c:ser>
          <c:idx val="1"/>
          <c:order val="1"/>
          <c:tx>
            <c:strRef>
              <c:f>Stats!$P$1</c:f>
              <c:strCache>
                <c:ptCount val="1"/>
                <c:pt idx="0">
                  <c:v>Neros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dPt>
            <c:idx val="60"/>
            <c:marker>
              <c:symbol val="diamond"/>
              <c:size val="8"/>
              <c:spPr>
                <a:solidFill>
                  <a:schemeClr val="tx1"/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2-E705-774B-A3FB-F13B08E625EE}"/>
              </c:ext>
            </c:extLst>
          </c:dPt>
          <c:dLbls>
            <c:dLbl>
              <c:idx val="60"/>
              <c:layout>
                <c:manualLayout>
                  <c:x val="-6.4977257959714096E-3"/>
                  <c:y val="0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Nero; </a:t>
                    </a:r>
                    <a:fld id="{6414F276-F50D-7C4B-8293-C035E512786D}" type="VALUE">
                      <a:rPr lang="en-US"/>
                      <a:pPr/>
                      <a:t>[VALUE]</a:t>
                    </a:fld>
                    <a:endParaRPr lang="en-US"/>
                  </a:p>
                </c:rich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E705-774B-A3FB-F13B08E625E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Stats!$P$4:$P$154</c:f>
              <c:numCache>
                <c:formatCode>General</c:formatCode>
                <c:ptCount val="151"/>
                <c:pt idx="0">
                  <c:v>13.5</c:v>
                </c:pt>
                <c:pt idx="1">
                  <c:v>14.5</c:v>
                </c:pt>
                <c:pt idx="2">
                  <c:v>8</c:v>
                </c:pt>
                <c:pt idx="3">
                  <c:v>14.4</c:v>
                </c:pt>
                <c:pt idx="4">
                  <c:v>37.6</c:v>
                </c:pt>
                <c:pt idx="5">
                  <c:v>52.2</c:v>
                </c:pt>
                <c:pt idx="6">
                  <c:v>70.7</c:v>
                </c:pt>
                <c:pt idx="7">
                  <c:v>77.900000000000006</c:v>
                </c:pt>
                <c:pt idx="8">
                  <c:v>11.5</c:v>
                </c:pt>
                <c:pt idx="9">
                  <c:v>17</c:v>
                </c:pt>
                <c:pt idx="10">
                  <c:v>17</c:v>
                </c:pt>
                <c:pt idx="11">
                  <c:v>34</c:v>
                </c:pt>
                <c:pt idx="12">
                  <c:v>49.5</c:v>
                </c:pt>
                <c:pt idx="13">
                  <c:v>67</c:v>
                </c:pt>
                <c:pt idx="14">
                  <c:v>84.3</c:v>
                </c:pt>
                <c:pt idx="15">
                  <c:v>102.6</c:v>
                </c:pt>
                <c:pt idx="16">
                  <c:v>112</c:v>
                </c:pt>
                <c:pt idx="17">
                  <c:v>18.8</c:v>
                </c:pt>
                <c:pt idx="18">
                  <c:v>36.6</c:v>
                </c:pt>
                <c:pt idx="19">
                  <c:v>54.6</c:v>
                </c:pt>
                <c:pt idx="20">
                  <c:v>72.7</c:v>
                </c:pt>
                <c:pt idx="21">
                  <c:v>93.800000000000011</c:v>
                </c:pt>
                <c:pt idx="22">
                  <c:v>114.80000000000001</c:v>
                </c:pt>
                <c:pt idx="23">
                  <c:v>123.30000000000001</c:v>
                </c:pt>
                <c:pt idx="24">
                  <c:v>0</c:v>
                </c:pt>
                <c:pt idx="25">
                  <c:v>4</c:v>
                </c:pt>
                <c:pt idx="26">
                  <c:v>21</c:v>
                </c:pt>
                <c:pt idx="27">
                  <c:v>42</c:v>
                </c:pt>
                <c:pt idx="28">
                  <c:v>59.5</c:v>
                </c:pt>
                <c:pt idx="29">
                  <c:v>74.5</c:v>
                </c:pt>
                <c:pt idx="30">
                  <c:v>99.5</c:v>
                </c:pt>
                <c:pt idx="31">
                  <c:v>123.5</c:v>
                </c:pt>
                <c:pt idx="32">
                  <c:v>139.5</c:v>
                </c:pt>
                <c:pt idx="33">
                  <c:v>169.5</c:v>
                </c:pt>
                <c:pt idx="34">
                  <c:v>172.1</c:v>
                </c:pt>
                <c:pt idx="35">
                  <c:v>6.5</c:v>
                </c:pt>
                <c:pt idx="36">
                  <c:v>21.6</c:v>
                </c:pt>
                <c:pt idx="37">
                  <c:v>45.6</c:v>
                </c:pt>
                <c:pt idx="38">
                  <c:v>72.599999999999994</c:v>
                </c:pt>
                <c:pt idx="39">
                  <c:v>100.39999999999999</c:v>
                </c:pt>
                <c:pt idx="40">
                  <c:v>119.39999999999999</c:v>
                </c:pt>
                <c:pt idx="41">
                  <c:v>119.39999999999999</c:v>
                </c:pt>
                <c:pt idx="42">
                  <c:v>1</c:v>
                </c:pt>
                <c:pt idx="43">
                  <c:v>4.3</c:v>
                </c:pt>
                <c:pt idx="44">
                  <c:v>23</c:v>
                </c:pt>
                <c:pt idx="45">
                  <c:v>49.3</c:v>
                </c:pt>
                <c:pt idx="46">
                  <c:v>69.3</c:v>
                </c:pt>
                <c:pt idx="47">
                  <c:v>89.3</c:v>
                </c:pt>
                <c:pt idx="48">
                  <c:v>99.3</c:v>
                </c:pt>
                <c:pt idx="49">
                  <c:v>119.3</c:v>
                </c:pt>
                <c:pt idx="50">
                  <c:v>144.30000000000001</c:v>
                </c:pt>
                <c:pt idx="51">
                  <c:v>169</c:v>
                </c:pt>
                <c:pt idx="52">
                  <c:v>186.6</c:v>
                </c:pt>
                <c:pt idx="53">
                  <c:v>212.1</c:v>
                </c:pt>
                <c:pt idx="54">
                  <c:v>237.4</c:v>
                </c:pt>
                <c:pt idx="55">
                  <c:v>249.4</c:v>
                </c:pt>
                <c:pt idx="56">
                  <c:v>273.89999999999998</c:v>
                </c:pt>
                <c:pt idx="57">
                  <c:v>289.89999999999998</c:v>
                </c:pt>
                <c:pt idx="58">
                  <c:v>319.89999999999998</c:v>
                </c:pt>
                <c:pt idx="59">
                  <c:v>345.09999999999997</c:v>
                </c:pt>
                <c:pt idx="60">
                  <c:v>351.09999999999997</c:v>
                </c:pt>
                <c:pt idx="61">
                  <c:v>2.7</c:v>
                </c:pt>
                <c:pt idx="62">
                  <c:v>35</c:v>
                </c:pt>
                <c:pt idx="63">
                  <c:v>50.2</c:v>
                </c:pt>
                <c:pt idx="64">
                  <c:v>59.2</c:v>
                </c:pt>
                <c:pt idx="65">
                  <c:v>19.2</c:v>
                </c:pt>
                <c:pt idx="66">
                  <c:v>40.299999999999997</c:v>
                </c:pt>
                <c:pt idx="67">
                  <c:v>61.599999999999994</c:v>
                </c:pt>
                <c:pt idx="68">
                  <c:v>88</c:v>
                </c:pt>
                <c:pt idx="69">
                  <c:v>110.3</c:v>
                </c:pt>
                <c:pt idx="70">
                  <c:v>132.6</c:v>
                </c:pt>
                <c:pt idx="71">
                  <c:v>159.79999999999998</c:v>
                </c:pt>
                <c:pt idx="72">
                  <c:v>182.49999999999997</c:v>
                </c:pt>
                <c:pt idx="73">
                  <c:v>212.99999999999997</c:v>
                </c:pt>
                <c:pt idx="74">
                  <c:v>223.99999999999997</c:v>
                </c:pt>
                <c:pt idx="75">
                  <c:v>223.99999999999997</c:v>
                </c:pt>
                <c:pt idx="76">
                  <c:v>25.5</c:v>
                </c:pt>
                <c:pt idx="77">
                  <c:v>54</c:v>
                </c:pt>
                <c:pt idx="78">
                  <c:v>72</c:v>
                </c:pt>
                <c:pt idx="79">
                  <c:v>94</c:v>
                </c:pt>
                <c:pt idx="80">
                  <c:v>117.1</c:v>
                </c:pt>
                <c:pt idx="81">
                  <c:v>141.19999999999999</c:v>
                </c:pt>
                <c:pt idx="82">
                  <c:v>146.69999999999999</c:v>
                </c:pt>
                <c:pt idx="83">
                  <c:v>27.8</c:v>
                </c:pt>
                <c:pt idx="84">
                  <c:v>54.3</c:v>
                </c:pt>
                <c:pt idx="85">
                  <c:v>74.699999999999989</c:v>
                </c:pt>
                <c:pt idx="86">
                  <c:v>80.999999999999986</c:v>
                </c:pt>
                <c:pt idx="87">
                  <c:v>8.8000000000000007</c:v>
                </c:pt>
                <c:pt idx="88">
                  <c:v>21</c:v>
                </c:pt>
                <c:pt idx="89">
                  <c:v>21</c:v>
                </c:pt>
                <c:pt idx="90">
                  <c:v>11.5</c:v>
                </c:pt>
                <c:pt idx="91">
                  <c:v>27.5</c:v>
                </c:pt>
                <c:pt idx="92">
                  <c:v>47.9</c:v>
                </c:pt>
                <c:pt idx="93">
                  <c:v>66.900000000000006</c:v>
                </c:pt>
                <c:pt idx="94">
                  <c:v>80.300000000000011</c:v>
                </c:pt>
                <c:pt idx="95">
                  <c:v>80.300000000000011</c:v>
                </c:pt>
                <c:pt idx="96">
                  <c:v>0</c:v>
                </c:pt>
                <c:pt idx="97">
                  <c:v>13.2</c:v>
                </c:pt>
                <c:pt idx="98">
                  <c:v>32.700000000000003</c:v>
                </c:pt>
                <c:pt idx="99">
                  <c:v>56.2</c:v>
                </c:pt>
                <c:pt idx="100">
                  <c:v>66.400000000000006</c:v>
                </c:pt>
                <c:pt idx="101">
                  <c:v>90.9</c:v>
                </c:pt>
                <c:pt idx="102">
                  <c:v>115.60000000000001</c:v>
                </c:pt>
                <c:pt idx="103">
                  <c:v>125.60000000000001</c:v>
                </c:pt>
                <c:pt idx="104">
                  <c:v>142.10000000000002</c:v>
                </c:pt>
                <c:pt idx="105">
                  <c:v>166.20000000000002</c:v>
                </c:pt>
                <c:pt idx="106">
                  <c:v>194.20000000000002</c:v>
                </c:pt>
                <c:pt idx="107">
                  <c:v>217.50000000000003</c:v>
                </c:pt>
                <c:pt idx="108">
                  <c:v>231.90000000000003</c:v>
                </c:pt>
                <c:pt idx="109">
                  <c:v>231.90000000000003</c:v>
                </c:pt>
                <c:pt idx="110">
                  <c:v>13.3</c:v>
                </c:pt>
                <c:pt idx="111">
                  <c:v>36</c:v>
                </c:pt>
                <c:pt idx="112">
                  <c:v>59</c:v>
                </c:pt>
                <c:pt idx="113">
                  <c:v>81</c:v>
                </c:pt>
                <c:pt idx="114">
                  <c:v>103</c:v>
                </c:pt>
                <c:pt idx="115">
                  <c:v>117.3</c:v>
                </c:pt>
                <c:pt idx="116">
                  <c:v>117.3</c:v>
                </c:pt>
                <c:pt idx="117">
                  <c:v>11.2</c:v>
                </c:pt>
                <c:pt idx="118">
                  <c:v>42</c:v>
                </c:pt>
                <c:pt idx="119">
                  <c:v>65.599999999999994</c:v>
                </c:pt>
                <c:pt idx="120">
                  <c:v>74.199999999999989</c:v>
                </c:pt>
                <c:pt idx="121">
                  <c:v>26.7</c:v>
                </c:pt>
                <c:pt idx="122">
                  <c:v>54.7</c:v>
                </c:pt>
                <c:pt idx="123">
                  <c:v>80.300000000000011</c:v>
                </c:pt>
                <c:pt idx="124">
                  <c:v>97.500000000000014</c:v>
                </c:pt>
                <c:pt idx="125">
                  <c:v>124.70000000000002</c:v>
                </c:pt>
                <c:pt idx="126">
                  <c:v>145.70000000000002</c:v>
                </c:pt>
                <c:pt idx="127">
                  <c:v>170.50000000000003</c:v>
                </c:pt>
                <c:pt idx="128">
                  <c:v>198.40000000000003</c:v>
                </c:pt>
                <c:pt idx="129">
                  <c:v>226.50000000000003</c:v>
                </c:pt>
                <c:pt idx="130">
                  <c:v>246.80000000000004</c:v>
                </c:pt>
                <c:pt idx="131">
                  <c:v>246.80000000000004</c:v>
                </c:pt>
                <c:pt idx="132">
                  <c:v>21.6</c:v>
                </c:pt>
                <c:pt idx="133">
                  <c:v>47.7</c:v>
                </c:pt>
                <c:pt idx="134">
                  <c:v>71.5</c:v>
                </c:pt>
                <c:pt idx="135">
                  <c:v>90</c:v>
                </c:pt>
                <c:pt idx="136">
                  <c:v>117.5</c:v>
                </c:pt>
                <c:pt idx="137">
                  <c:v>143.6</c:v>
                </c:pt>
                <c:pt idx="138">
                  <c:v>171.1</c:v>
                </c:pt>
                <c:pt idx="139">
                  <c:v>201.29999999999998</c:v>
                </c:pt>
                <c:pt idx="140">
                  <c:v>210.39999999999998</c:v>
                </c:pt>
                <c:pt idx="141">
                  <c:v>19.2</c:v>
                </c:pt>
                <c:pt idx="142">
                  <c:v>37.200000000000003</c:v>
                </c:pt>
                <c:pt idx="143">
                  <c:v>51.7</c:v>
                </c:pt>
                <c:pt idx="144">
                  <c:v>67.2</c:v>
                </c:pt>
                <c:pt idx="145">
                  <c:v>93.6</c:v>
                </c:pt>
                <c:pt idx="146">
                  <c:v>115.5</c:v>
                </c:pt>
                <c:pt idx="147">
                  <c:v>129.19999999999999</c:v>
                </c:pt>
                <c:pt idx="148">
                  <c:v>152.19999999999999</c:v>
                </c:pt>
                <c:pt idx="149">
                  <c:v>179.2</c:v>
                </c:pt>
                <c:pt idx="150">
                  <c:v>200.6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454-834C-8869-DE1BD1223DFB}"/>
            </c:ext>
          </c:extLst>
        </c:ser>
        <c:ser>
          <c:idx val="4"/>
          <c:order val="2"/>
          <c:tx>
            <c:strRef>
              <c:f>Stats!$Y$1</c:f>
              <c:strCache>
                <c:ptCount val="1"/>
                <c:pt idx="0">
                  <c:v>Shower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Pt>
            <c:idx val="130"/>
            <c:marker>
              <c:symbol val="diamond"/>
              <c:size val="8"/>
              <c:spPr>
                <a:solidFill>
                  <a:schemeClr val="tx1"/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3-E705-774B-A3FB-F13B08E625EE}"/>
              </c:ext>
            </c:extLst>
          </c:dPt>
          <c:dLbls>
            <c:dLbl>
              <c:idx val="130"/>
              <c:tx>
                <c:rich>
                  <a:bodyPr/>
                  <a:lstStyle/>
                  <a:p>
                    <a:r>
                      <a:rPr lang="en-US"/>
                      <a:t>Shower; </a:t>
                    </a:r>
                    <a:fld id="{330AC139-2F2E-DE40-BAF8-EB10C0BFA1CE}" type="VALUE">
                      <a:rPr lang="en-US"/>
                      <a:pPr/>
                      <a:t>[VALUE]</a:t>
                    </a:fld>
                    <a:endParaRPr lang="en-US"/>
                  </a:p>
                </c:rich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E705-774B-A3FB-F13B08E625E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Stats!$Y$4:$Y$154</c:f>
              <c:numCache>
                <c:formatCode>General</c:formatCode>
                <c:ptCount val="151"/>
                <c:pt idx="0">
                  <c:v>13.5</c:v>
                </c:pt>
                <c:pt idx="1">
                  <c:v>14.5</c:v>
                </c:pt>
                <c:pt idx="2">
                  <c:v>22.5</c:v>
                </c:pt>
                <c:pt idx="3">
                  <c:v>36.9</c:v>
                </c:pt>
                <c:pt idx="4">
                  <c:v>60.099999999999994</c:v>
                </c:pt>
                <c:pt idx="5">
                  <c:v>74.699999999999989</c:v>
                </c:pt>
                <c:pt idx="6">
                  <c:v>93.199999999999989</c:v>
                </c:pt>
                <c:pt idx="7">
                  <c:v>100.39999999999999</c:v>
                </c:pt>
                <c:pt idx="8">
                  <c:v>111.89999999999999</c:v>
                </c:pt>
                <c:pt idx="9">
                  <c:v>5.5</c:v>
                </c:pt>
                <c:pt idx="10">
                  <c:v>22.5</c:v>
                </c:pt>
                <c:pt idx="11">
                  <c:v>39.5</c:v>
                </c:pt>
                <c:pt idx="12">
                  <c:v>55</c:v>
                </c:pt>
                <c:pt idx="13">
                  <c:v>72.5</c:v>
                </c:pt>
                <c:pt idx="14">
                  <c:v>89.8</c:v>
                </c:pt>
                <c:pt idx="15">
                  <c:v>108.1</c:v>
                </c:pt>
                <c:pt idx="16">
                  <c:v>117.5</c:v>
                </c:pt>
                <c:pt idx="17">
                  <c:v>136.30000000000001</c:v>
                </c:pt>
                <c:pt idx="18">
                  <c:v>154.10000000000002</c:v>
                </c:pt>
                <c:pt idx="19">
                  <c:v>172.10000000000002</c:v>
                </c:pt>
                <c:pt idx="20">
                  <c:v>190.20000000000002</c:v>
                </c:pt>
                <c:pt idx="21">
                  <c:v>211.3</c:v>
                </c:pt>
                <c:pt idx="22">
                  <c:v>232.3</c:v>
                </c:pt>
                <c:pt idx="23">
                  <c:v>240.8</c:v>
                </c:pt>
                <c:pt idx="24">
                  <c:v>0</c:v>
                </c:pt>
                <c:pt idx="25">
                  <c:v>4</c:v>
                </c:pt>
                <c:pt idx="26">
                  <c:v>25</c:v>
                </c:pt>
                <c:pt idx="27">
                  <c:v>46</c:v>
                </c:pt>
                <c:pt idx="28">
                  <c:v>63.5</c:v>
                </c:pt>
                <c:pt idx="29">
                  <c:v>78.5</c:v>
                </c:pt>
                <c:pt idx="30">
                  <c:v>25</c:v>
                </c:pt>
                <c:pt idx="31">
                  <c:v>49</c:v>
                </c:pt>
                <c:pt idx="32">
                  <c:v>65</c:v>
                </c:pt>
                <c:pt idx="33">
                  <c:v>95</c:v>
                </c:pt>
                <c:pt idx="34">
                  <c:v>97.6</c:v>
                </c:pt>
                <c:pt idx="35">
                  <c:v>6.5</c:v>
                </c:pt>
                <c:pt idx="36">
                  <c:v>28.1</c:v>
                </c:pt>
                <c:pt idx="37">
                  <c:v>52.1</c:v>
                </c:pt>
                <c:pt idx="38">
                  <c:v>79.099999999999994</c:v>
                </c:pt>
                <c:pt idx="39">
                  <c:v>106.89999999999999</c:v>
                </c:pt>
                <c:pt idx="40">
                  <c:v>125.89999999999999</c:v>
                </c:pt>
                <c:pt idx="41">
                  <c:v>0</c:v>
                </c:pt>
                <c:pt idx="42">
                  <c:v>1</c:v>
                </c:pt>
                <c:pt idx="43">
                  <c:v>5.3</c:v>
                </c:pt>
                <c:pt idx="44">
                  <c:v>28.3</c:v>
                </c:pt>
                <c:pt idx="45">
                  <c:v>54.6</c:v>
                </c:pt>
                <c:pt idx="46">
                  <c:v>74.599999999999994</c:v>
                </c:pt>
                <c:pt idx="47">
                  <c:v>94.6</c:v>
                </c:pt>
                <c:pt idx="48">
                  <c:v>104.6</c:v>
                </c:pt>
                <c:pt idx="49">
                  <c:v>20</c:v>
                </c:pt>
                <c:pt idx="50">
                  <c:v>45</c:v>
                </c:pt>
                <c:pt idx="51">
                  <c:v>69.7</c:v>
                </c:pt>
                <c:pt idx="52">
                  <c:v>87.300000000000011</c:v>
                </c:pt>
                <c:pt idx="53">
                  <c:v>112.80000000000001</c:v>
                </c:pt>
                <c:pt idx="54">
                  <c:v>138.10000000000002</c:v>
                </c:pt>
                <c:pt idx="55">
                  <c:v>150.10000000000002</c:v>
                </c:pt>
                <c:pt idx="56">
                  <c:v>24.5</c:v>
                </c:pt>
                <c:pt idx="57">
                  <c:v>40.5</c:v>
                </c:pt>
                <c:pt idx="58">
                  <c:v>70.5</c:v>
                </c:pt>
                <c:pt idx="59">
                  <c:v>95.7</c:v>
                </c:pt>
                <c:pt idx="60">
                  <c:v>101.7</c:v>
                </c:pt>
                <c:pt idx="61">
                  <c:v>104.4</c:v>
                </c:pt>
                <c:pt idx="62">
                  <c:v>139.4</c:v>
                </c:pt>
                <c:pt idx="63">
                  <c:v>154.6</c:v>
                </c:pt>
                <c:pt idx="64">
                  <c:v>9</c:v>
                </c:pt>
                <c:pt idx="65">
                  <c:v>28.2</c:v>
                </c:pt>
                <c:pt idx="66">
                  <c:v>49.3</c:v>
                </c:pt>
                <c:pt idx="67">
                  <c:v>70.599999999999994</c:v>
                </c:pt>
                <c:pt idx="68">
                  <c:v>97</c:v>
                </c:pt>
                <c:pt idx="69">
                  <c:v>119.3</c:v>
                </c:pt>
                <c:pt idx="70">
                  <c:v>22.3</c:v>
                </c:pt>
                <c:pt idx="71">
                  <c:v>49.5</c:v>
                </c:pt>
                <c:pt idx="72">
                  <c:v>72.2</c:v>
                </c:pt>
                <c:pt idx="73">
                  <c:v>102.7</c:v>
                </c:pt>
                <c:pt idx="74">
                  <c:v>113.7</c:v>
                </c:pt>
                <c:pt idx="75">
                  <c:v>0</c:v>
                </c:pt>
                <c:pt idx="76">
                  <c:v>25.5</c:v>
                </c:pt>
                <c:pt idx="77">
                  <c:v>54</c:v>
                </c:pt>
                <c:pt idx="78">
                  <c:v>72</c:v>
                </c:pt>
                <c:pt idx="79">
                  <c:v>94</c:v>
                </c:pt>
                <c:pt idx="80">
                  <c:v>117.1</c:v>
                </c:pt>
                <c:pt idx="81">
                  <c:v>141.19999999999999</c:v>
                </c:pt>
                <c:pt idx="82">
                  <c:v>146.69999999999999</c:v>
                </c:pt>
                <c:pt idx="83">
                  <c:v>174.5</c:v>
                </c:pt>
                <c:pt idx="84">
                  <c:v>201</c:v>
                </c:pt>
                <c:pt idx="85">
                  <c:v>221.4</c:v>
                </c:pt>
                <c:pt idx="86">
                  <c:v>227.70000000000002</c:v>
                </c:pt>
                <c:pt idx="87">
                  <c:v>8.8000000000000007</c:v>
                </c:pt>
                <c:pt idx="88">
                  <c:v>29.8</c:v>
                </c:pt>
                <c:pt idx="89">
                  <c:v>0</c:v>
                </c:pt>
                <c:pt idx="90">
                  <c:v>11.5</c:v>
                </c:pt>
                <c:pt idx="91">
                  <c:v>27.5</c:v>
                </c:pt>
                <c:pt idx="92">
                  <c:v>47.9</c:v>
                </c:pt>
                <c:pt idx="93">
                  <c:v>66.900000000000006</c:v>
                </c:pt>
                <c:pt idx="94">
                  <c:v>80.300000000000011</c:v>
                </c:pt>
                <c:pt idx="95">
                  <c:v>0</c:v>
                </c:pt>
                <c:pt idx="96">
                  <c:v>0</c:v>
                </c:pt>
                <c:pt idx="97">
                  <c:v>13.2</c:v>
                </c:pt>
                <c:pt idx="98">
                  <c:v>32.700000000000003</c:v>
                </c:pt>
                <c:pt idx="99">
                  <c:v>56.2</c:v>
                </c:pt>
                <c:pt idx="100">
                  <c:v>66.400000000000006</c:v>
                </c:pt>
                <c:pt idx="101">
                  <c:v>90.9</c:v>
                </c:pt>
                <c:pt idx="102">
                  <c:v>115.60000000000001</c:v>
                </c:pt>
                <c:pt idx="103">
                  <c:v>125.60000000000001</c:v>
                </c:pt>
                <c:pt idx="104">
                  <c:v>16.5</c:v>
                </c:pt>
                <c:pt idx="105">
                  <c:v>40.6</c:v>
                </c:pt>
                <c:pt idx="106">
                  <c:v>68.599999999999994</c:v>
                </c:pt>
                <c:pt idx="107">
                  <c:v>91.899999999999991</c:v>
                </c:pt>
                <c:pt idx="108">
                  <c:v>106.3</c:v>
                </c:pt>
                <c:pt idx="109">
                  <c:v>106.3</c:v>
                </c:pt>
                <c:pt idx="110">
                  <c:v>13.3</c:v>
                </c:pt>
                <c:pt idx="111">
                  <c:v>36</c:v>
                </c:pt>
                <c:pt idx="112">
                  <c:v>59</c:v>
                </c:pt>
                <c:pt idx="113">
                  <c:v>81</c:v>
                </c:pt>
                <c:pt idx="114">
                  <c:v>103</c:v>
                </c:pt>
                <c:pt idx="115">
                  <c:v>117.3</c:v>
                </c:pt>
                <c:pt idx="116">
                  <c:v>0</c:v>
                </c:pt>
                <c:pt idx="117">
                  <c:v>11.2</c:v>
                </c:pt>
                <c:pt idx="118">
                  <c:v>42</c:v>
                </c:pt>
                <c:pt idx="119">
                  <c:v>65.599999999999994</c:v>
                </c:pt>
                <c:pt idx="120">
                  <c:v>8.6</c:v>
                </c:pt>
                <c:pt idx="121">
                  <c:v>35.299999999999997</c:v>
                </c:pt>
                <c:pt idx="122">
                  <c:v>63.3</c:v>
                </c:pt>
                <c:pt idx="123">
                  <c:v>88.9</c:v>
                </c:pt>
                <c:pt idx="124">
                  <c:v>106.10000000000001</c:v>
                </c:pt>
                <c:pt idx="125">
                  <c:v>133.30000000000001</c:v>
                </c:pt>
                <c:pt idx="126">
                  <c:v>154.30000000000001</c:v>
                </c:pt>
                <c:pt idx="127">
                  <c:v>179.10000000000002</c:v>
                </c:pt>
                <c:pt idx="128">
                  <c:v>207.00000000000003</c:v>
                </c:pt>
                <c:pt idx="129">
                  <c:v>235.10000000000002</c:v>
                </c:pt>
                <c:pt idx="130">
                  <c:v>255.40000000000003</c:v>
                </c:pt>
                <c:pt idx="131">
                  <c:v>0</c:v>
                </c:pt>
                <c:pt idx="132">
                  <c:v>21.6</c:v>
                </c:pt>
                <c:pt idx="133">
                  <c:v>47.7</c:v>
                </c:pt>
                <c:pt idx="134">
                  <c:v>71.5</c:v>
                </c:pt>
                <c:pt idx="135">
                  <c:v>18.5</c:v>
                </c:pt>
                <c:pt idx="136">
                  <c:v>27.5</c:v>
                </c:pt>
                <c:pt idx="137">
                  <c:v>53.6</c:v>
                </c:pt>
                <c:pt idx="138">
                  <c:v>81.099999999999994</c:v>
                </c:pt>
                <c:pt idx="139">
                  <c:v>111.3</c:v>
                </c:pt>
                <c:pt idx="140">
                  <c:v>120.39999999999999</c:v>
                </c:pt>
                <c:pt idx="141">
                  <c:v>139.6</c:v>
                </c:pt>
                <c:pt idx="142">
                  <c:v>157.6</c:v>
                </c:pt>
                <c:pt idx="143">
                  <c:v>14.5</c:v>
                </c:pt>
                <c:pt idx="144">
                  <c:v>30</c:v>
                </c:pt>
                <c:pt idx="145">
                  <c:v>56.4</c:v>
                </c:pt>
                <c:pt idx="146">
                  <c:v>78.3</c:v>
                </c:pt>
                <c:pt idx="147">
                  <c:v>13.7</c:v>
                </c:pt>
                <c:pt idx="148">
                  <c:v>36.700000000000003</c:v>
                </c:pt>
                <c:pt idx="149">
                  <c:v>63.7</c:v>
                </c:pt>
                <c:pt idx="150">
                  <c:v>85.1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1454-834C-8869-DE1BD1223DFB}"/>
            </c:ext>
          </c:extLst>
        </c:ser>
        <c:ser>
          <c:idx val="3"/>
          <c:order val="3"/>
          <c:tx>
            <c:strRef>
              <c:f>Stats!$V$1</c:f>
              <c:strCache>
                <c:ptCount val="1"/>
                <c:pt idx="0">
                  <c:v>Laundry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Stats!$V$4:$V$154</c:f>
              <c:numCache>
                <c:formatCode>General</c:formatCode>
                <c:ptCount val="151"/>
                <c:pt idx="0">
                  <c:v>13.5</c:v>
                </c:pt>
                <c:pt idx="1">
                  <c:v>14.5</c:v>
                </c:pt>
                <c:pt idx="2">
                  <c:v>22.5</c:v>
                </c:pt>
                <c:pt idx="3">
                  <c:v>36.9</c:v>
                </c:pt>
                <c:pt idx="4">
                  <c:v>60.099999999999994</c:v>
                </c:pt>
                <c:pt idx="5">
                  <c:v>74.699999999999989</c:v>
                </c:pt>
                <c:pt idx="6">
                  <c:v>93.199999999999989</c:v>
                </c:pt>
                <c:pt idx="7">
                  <c:v>100.39999999999999</c:v>
                </c:pt>
                <c:pt idx="8">
                  <c:v>111.89999999999999</c:v>
                </c:pt>
                <c:pt idx="9">
                  <c:v>117.39999999999999</c:v>
                </c:pt>
                <c:pt idx="10">
                  <c:v>134.39999999999998</c:v>
                </c:pt>
                <c:pt idx="11">
                  <c:v>151.39999999999998</c:v>
                </c:pt>
                <c:pt idx="12">
                  <c:v>166.89999999999998</c:v>
                </c:pt>
                <c:pt idx="13">
                  <c:v>184.39999999999998</c:v>
                </c:pt>
                <c:pt idx="14">
                  <c:v>201.7</c:v>
                </c:pt>
                <c:pt idx="15">
                  <c:v>220</c:v>
                </c:pt>
                <c:pt idx="16">
                  <c:v>229.4</c:v>
                </c:pt>
                <c:pt idx="17">
                  <c:v>248.20000000000002</c:v>
                </c:pt>
                <c:pt idx="18">
                  <c:v>266</c:v>
                </c:pt>
                <c:pt idx="19">
                  <c:v>284</c:v>
                </c:pt>
                <c:pt idx="20">
                  <c:v>302.10000000000002</c:v>
                </c:pt>
                <c:pt idx="21">
                  <c:v>323.20000000000005</c:v>
                </c:pt>
                <c:pt idx="22">
                  <c:v>344.20000000000005</c:v>
                </c:pt>
                <c:pt idx="23">
                  <c:v>352.70000000000005</c:v>
                </c:pt>
                <c:pt idx="24">
                  <c:v>0</c:v>
                </c:pt>
                <c:pt idx="25">
                  <c:v>4</c:v>
                </c:pt>
                <c:pt idx="26">
                  <c:v>25</c:v>
                </c:pt>
                <c:pt idx="27">
                  <c:v>46</c:v>
                </c:pt>
                <c:pt idx="28">
                  <c:v>63.5</c:v>
                </c:pt>
                <c:pt idx="29">
                  <c:v>78.5</c:v>
                </c:pt>
                <c:pt idx="30">
                  <c:v>103.5</c:v>
                </c:pt>
                <c:pt idx="31">
                  <c:v>127.5</c:v>
                </c:pt>
                <c:pt idx="32">
                  <c:v>143.5</c:v>
                </c:pt>
                <c:pt idx="33">
                  <c:v>173.5</c:v>
                </c:pt>
                <c:pt idx="34">
                  <c:v>176.1</c:v>
                </c:pt>
                <c:pt idx="35">
                  <c:v>6.5</c:v>
                </c:pt>
                <c:pt idx="36">
                  <c:v>28.1</c:v>
                </c:pt>
                <c:pt idx="37">
                  <c:v>52.1</c:v>
                </c:pt>
                <c:pt idx="38">
                  <c:v>79.099999999999994</c:v>
                </c:pt>
                <c:pt idx="39">
                  <c:v>106.89999999999999</c:v>
                </c:pt>
                <c:pt idx="40">
                  <c:v>125.89999999999999</c:v>
                </c:pt>
                <c:pt idx="41">
                  <c:v>125.89999999999999</c:v>
                </c:pt>
                <c:pt idx="42">
                  <c:v>1</c:v>
                </c:pt>
                <c:pt idx="43">
                  <c:v>5.3</c:v>
                </c:pt>
                <c:pt idx="44">
                  <c:v>28.3</c:v>
                </c:pt>
                <c:pt idx="45">
                  <c:v>54.6</c:v>
                </c:pt>
                <c:pt idx="46">
                  <c:v>74.599999999999994</c:v>
                </c:pt>
                <c:pt idx="47">
                  <c:v>94.6</c:v>
                </c:pt>
                <c:pt idx="48">
                  <c:v>104.6</c:v>
                </c:pt>
                <c:pt idx="49">
                  <c:v>20</c:v>
                </c:pt>
                <c:pt idx="50">
                  <c:v>45</c:v>
                </c:pt>
                <c:pt idx="51">
                  <c:v>69.7</c:v>
                </c:pt>
                <c:pt idx="52">
                  <c:v>87.300000000000011</c:v>
                </c:pt>
                <c:pt idx="53">
                  <c:v>112.80000000000001</c:v>
                </c:pt>
                <c:pt idx="54">
                  <c:v>138.10000000000002</c:v>
                </c:pt>
                <c:pt idx="55">
                  <c:v>150.10000000000002</c:v>
                </c:pt>
                <c:pt idx="56">
                  <c:v>174.60000000000002</c:v>
                </c:pt>
                <c:pt idx="57">
                  <c:v>190.60000000000002</c:v>
                </c:pt>
                <c:pt idx="58">
                  <c:v>220.60000000000002</c:v>
                </c:pt>
                <c:pt idx="59">
                  <c:v>245.8</c:v>
                </c:pt>
                <c:pt idx="60">
                  <c:v>251.8</c:v>
                </c:pt>
                <c:pt idx="61">
                  <c:v>2.7</c:v>
                </c:pt>
                <c:pt idx="62">
                  <c:v>37.700000000000003</c:v>
                </c:pt>
                <c:pt idx="63">
                  <c:v>52.900000000000006</c:v>
                </c:pt>
                <c:pt idx="64">
                  <c:v>9</c:v>
                </c:pt>
                <c:pt idx="65">
                  <c:v>28.2</c:v>
                </c:pt>
                <c:pt idx="66">
                  <c:v>49.3</c:v>
                </c:pt>
                <c:pt idx="67">
                  <c:v>70.599999999999994</c:v>
                </c:pt>
                <c:pt idx="68">
                  <c:v>97</c:v>
                </c:pt>
                <c:pt idx="69">
                  <c:v>119.3</c:v>
                </c:pt>
                <c:pt idx="70">
                  <c:v>22.3</c:v>
                </c:pt>
                <c:pt idx="71">
                  <c:v>49.5</c:v>
                </c:pt>
                <c:pt idx="72">
                  <c:v>72.2</c:v>
                </c:pt>
                <c:pt idx="73">
                  <c:v>102.7</c:v>
                </c:pt>
                <c:pt idx="74">
                  <c:v>113.7</c:v>
                </c:pt>
                <c:pt idx="75">
                  <c:v>0</c:v>
                </c:pt>
                <c:pt idx="76">
                  <c:v>25.5</c:v>
                </c:pt>
                <c:pt idx="77">
                  <c:v>54</c:v>
                </c:pt>
                <c:pt idx="78">
                  <c:v>72</c:v>
                </c:pt>
                <c:pt idx="79">
                  <c:v>94</c:v>
                </c:pt>
                <c:pt idx="80">
                  <c:v>117.1</c:v>
                </c:pt>
                <c:pt idx="81">
                  <c:v>141.19999999999999</c:v>
                </c:pt>
                <c:pt idx="82">
                  <c:v>146.69999999999999</c:v>
                </c:pt>
                <c:pt idx="83">
                  <c:v>174.5</c:v>
                </c:pt>
                <c:pt idx="84">
                  <c:v>201</c:v>
                </c:pt>
                <c:pt idx="85">
                  <c:v>221.4</c:v>
                </c:pt>
                <c:pt idx="86">
                  <c:v>227.70000000000002</c:v>
                </c:pt>
                <c:pt idx="87">
                  <c:v>236.50000000000003</c:v>
                </c:pt>
                <c:pt idx="88">
                  <c:v>257.5</c:v>
                </c:pt>
                <c:pt idx="89">
                  <c:v>257.5</c:v>
                </c:pt>
                <c:pt idx="90">
                  <c:v>11.5</c:v>
                </c:pt>
                <c:pt idx="91">
                  <c:v>27.5</c:v>
                </c:pt>
                <c:pt idx="92">
                  <c:v>47.9</c:v>
                </c:pt>
                <c:pt idx="93">
                  <c:v>66.900000000000006</c:v>
                </c:pt>
                <c:pt idx="94">
                  <c:v>80.300000000000011</c:v>
                </c:pt>
                <c:pt idx="95">
                  <c:v>80.300000000000011</c:v>
                </c:pt>
                <c:pt idx="96">
                  <c:v>0</c:v>
                </c:pt>
                <c:pt idx="97">
                  <c:v>13.2</c:v>
                </c:pt>
                <c:pt idx="98">
                  <c:v>32.700000000000003</c:v>
                </c:pt>
                <c:pt idx="99">
                  <c:v>56.2</c:v>
                </c:pt>
                <c:pt idx="100">
                  <c:v>66.400000000000006</c:v>
                </c:pt>
                <c:pt idx="101">
                  <c:v>90.9</c:v>
                </c:pt>
                <c:pt idx="102">
                  <c:v>115.60000000000001</c:v>
                </c:pt>
                <c:pt idx="103">
                  <c:v>125.60000000000001</c:v>
                </c:pt>
                <c:pt idx="104">
                  <c:v>16.5</c:v>
                </c:pt>
                <c:pt idx="105">
                  <c:v>40.6</c:v>
                </c:pt>
                <c:pt idx="106">
                  <c:v>68.599999999999994</c:v>
                </c:pt>
                <c:pt idx="107">
                  <c:v>91.899999999999991</c:v>
                </c:pt>
                <c:pt idx="108">
                  <c:v>106.3</c:v>
                </c:pt>
                <c:pt idx="109">
                  <c:v>106.3</c:v>
                </c:pt>
                <c:pt idx="110">
                  <c:v>119.6</c:v>
                </c:pt>
                <c:pt idx="111">
                  <c:v>142.29999999999998</c:v>
                </c:pt>
                <c:pt idx="112">
                  <c:v>165.29999999999998</c:v>
                </c:pt>
                <c:pt idx="113">
                  <c:v>187.29999999999998</c:v>
                </c:pt>
                <c:pt idx="114">
                  <c:v>209.29999999999998</c:v>
                </c:pt>
                <c:pt idx="115">
                  <c:v>223.6</c:v>
                </c:pt>
                <c:pt idx="116">
                  <c:v>223.6</c:v>
                </c:pt>
                <c:pt idx="117">
                  <c:v>11.2</c:v>
                </c:pt>
                <c:pt idx="118">
                  <c:v>42</c:v>
                </c:pt>
                <c:pt idx="119">
                  <c:v>65.599999999999994</c:v>
                </c:pt>
                <c:pt idx="120">
                  <c:v>74.199999999999989</c:v>
                </c:pt>
                <c:pt idx="121">
                  <c:v>100.89999999999999</c:v>
                </c:pt>
                <c:pt idx="122">
                  <c:v>128.89999999999998</c:v>
                </c:pt>
                <c:pt idx="123">
                  <c:v>154.49999999999997</c:v>
                </c:pt>
                <c:pt idx="124">
                  <c:v>171.69999999999996</c:v>
                </c:pt>
                <c:pt idx="125">
                  <c:v>198.89999999999995</c:v>
                </c:pt>
                <c:pt idx="126">
                  <c:v>219.89999999999995</c:v>
                </c:pt>
                <c:pt idx="127">
                  <c:v>244.69999999999996</c:v>
                </c:pt>
                <c:pt idx="128">
                  <c:v>272.59999999999997</c:v>
                </c:pt>
                <c:pt idx="129">
                  <c:v>300.7</c:v>
                </c:pt>
                <c:pt idx="130">
                  <c:v>321</c:v>
                </c:pt>
                <c:pt idx="131">
                  <c:v>0</c:v>
                </c:pt>
                <c:pt idx="132">
                  <c:v>21.6</c:v>
                </c:pt>
                <c:pt idx="133">
                  <c:v>47.7</c:v>
                </c:pt>
                <c:pt idx="134">
                  <c:v>71.5</c:v>
                </c:pt>
                <c:pt idx="135">
                  <c:v>90</c:v>
                </c:pt>
                <c:pt idx="136">
                  <c:v>117.5</c:v>
                </c:pt>
                <c:pt idx="137">
                  <c:v>143.6</c:v>
                </c:pt>
                <c:pt idx="138">
                  <c:v>171.1</c:v>
                </c:pt>
                <c:pt idx="139">
                  <c:v>201.29999999999998</c:v>
                </c:pt>
                <c:pt idx="140">
                  <c:v>210.39999999999998</c:v>
                </c:pt>
                <c:pt idx="141">
                  <c:v>229.59999999999997</c:v>
                </c:pt>
                <c:pt idx="142">
                  <c:v>247.59999999999997</c:v>
                </c:pt>
                <c:pt idx="143">
                  <c:v>14.5</c:v>
                </c:pt>
                <c:pt idx="144">
                  <c:v>30</c:v>
                </c:pt>
                <c:pt idx="145">
                  <c:v>56.4</c:v>
                </c:pt>
                <c:pt idx="146">
                  <c:v>78.3</c:v>
                </c:pt>
                <c:pt idx="147">
                  <c:v>13.7</c:v>
                </c:pt>
                <c:pt idx="148">
                  <c:v>36.700000000000003</c:v>
                </c:pt>
                <c:pt idx="149">
                  <c:v>63.7</c:v>
                </c:pt>
                <c:pt idx="150">
                  <c:v>85.1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454-834C-8869-DE1BD1223DFB}"/>
            </c:ext>
          </c:extLst>
        </c:ser>
        <c:ser>
          <c:idx val="2"/>
          <c:order val="4"/>
          <c:tx>
            <c:strRef>
              <c:f>Stats!$S$1</c:f>
              <c:strCache>
                <c:ptCount val="1"/>
                <c:pt idx="0">
                  <c:v>New Shoes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dPt>
            <c:idx val="23"/>
            <c:marker>
              <c:symbol val="diamond"/>
              <c:size val="8"/>
              <c:spPr>
                <a:solidFill>
                  <a:schemeClr val="tx1"/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4-E705-774B-A3FB-F13B08E625EE}"/>
              </c:ext>
            </c:extLst>
          </c:dPt>
          <c:dPt>
            <c:idx val="55"/>
            <c:marker>
              <c:symbol val="diamond"/>
              <c:size val="8"/>
              <c:spPr>
                <a:solidFill>
                  <a:schemeClr val="tx1"/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E705-774B-A3FB-F13B08E625EE}"/>
              </c:ext>
            </c:extLst>
          </c:dPt>
          <c:dLbls>
            <c:dLbl>
              <c:idx val="23"/>
              <c:layout>
                <c:manualLayout>
                  <c:x val="-4.7710425108665171E-17"/>
                  <c:y val="6.5357145062670012E-3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Laundry; 353</a:t>
                    </a:r>
                  </a:p>
                </c:rich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705-774B-A3FB-F13B08E625EE}"/>
                </c:ext>
              </c:extLst>
            </c:dLbl>
            <c:dLbl>
              <c:idx val="55"/>
              <c:tx>
                <c:rich>
                  <a:bodyPr/>
                  <a:lstStyle/>
                  <a:p>
                    <a:r>
                      <a:rPr lang="en-US" b="1"/>
                      <a:t>New Shoes; </a:t>
                    </a:r>
                    <a:fld id="{B9A982CB-8F0B-E24E-B91E-FE3A0C4023F8}" type="VALUE">
                      <a:rPr lang="en-US" b="1"/>
                      <a:pPr/>
                      <a:t>[VALUE]</a:t>
                    </a:fld>
                    <a:endParaRPr lang="en-US" b="1"/>
                  </a:p>
                </c:rich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0-E705-774B-A3FB-F13B08E625E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Stats!$S$4:$S$154</c:f>
              <c:numCache>
                <c:formatCode>General</c:formatCode>
                <c:ptCount val="151"/>
                <c:pt idx="0">
                  <c:v>13.5</c:v>
                </c:pt>
                <c:pt idx="1">
                  <c:v>14.5</c:v>
                </c:pt>
                <c:pt idx="2">
                  <c:v>22.5</c:v>
                </c:pt>
                <c:pt idx="3">
                  <c:v>36.9</c:v>
                </c:pt>
                <c:pt idx="4">
                  <c:v>60.099999999999994</c:v>
                </c:pt>
                <c:pt idx="5">
                  <c:v>74.699999999999989</c:v>
                </c:pt>
                <c:pt idx="6">
                  <c:v>93.199999999999989</c:v>
                </c:pt>
                <c:pt idx="7">
                  <c:v>100.39999999999999</c:v>
                </c:pt>
                <c:pt idx="8">
                  <c:v>111.89999999999999</c:v>
                </c:pt>
                <c:pt idx="9">
                  <c:v>117.39999999999999</c:v>
                </c:pt>
                <c:pt idx="10">
                  <c:v>134.39999999999998</c:v>
                </c:pt>
                <c:pt idx="11">
                  <c:v>151.39999999999998</c:v>
                </c:pt>
                <c:pt idx="12">
                  <c:v>166.89999999999998</c:v>
                </c:pt>
                <c:pt idx="13">
                  <c:v>184.39999999999998</c:v>
                </c:pt>
                <c:pt idx="14">
                  <c:v>201.7</c:v>
                </c:pt>
                <c:pt idx="15">
                  <c:v>220</c:v>
                </c:pt>
                <c:pt idx="16">
                  <c:v>229.4</c:v>
                </c:pt>
                <c:pt idx="17">
                  <c:v>248.20000000000002</c:v>
                </c:pt>
                <c:pt idx="18">
                  <c:v>266</c:v>
                </c:pt>
                <c:pt idx="19">
                  <c:v>284</c:v>
                </c:pt>
                <c:pt idx="20">
                  <c:v>302.10000000000002</c:v>
                </c:pt>
                <c:pt idx="21">
                  <c:v>323.20000000000005</c:v>
                </c:pt>
                <c:pt idx="22">
                  <c:v>344.20000000000005</c:v>
                </c:pt>
                <c:pt idx="23">
                  <c:v>352.70000000000005</c:v>
                </c:pt>
                <c:pt idx="24">
                  <c:v>352.70000000000005</c:v>
                </c:pt>
                <c:pt idx="25">
                  <c:v>356.70000000000005</c:v>
                </c:pt>
                <c:pt idx="26">
                  <c:v>377.70000000000005</c:v>
                </c:pt>
                <c:pt idx="27">
                  <c:v>398.70000000000005</c:v>
                </c:pt>
                <c:pt idx="28">
                  <c:v>416.20000000000005</c:v>
                </c:pt>
                <c:pt idx="29">
                  <c:v>431.20000000000005</c:v>
                </c:pt>
                <c:pt idx="30">
                  <c:v>456.20000000000005</c:v>
                </c:pt>
                <c:pt idx="31">
                  <c:v>480.20000000000005</c:v>
                </c:pt>
                <c:pt idx="32">
                  <c:v>496.20000000000005</c:v>
                </c:pt>
                <c:pt idx="33">
                  <c:v>526.20000000000005</c:v>
                </c:pt>
                <c:pt idx="34">
                  <c:v>528.80000000000007</c:v>
                </c:pt>
                <c:pt idx="35">
                  <c:v>535.30000000000007</c:v>
                </c:pt>
                <c:pt idx="36">
                  <c:v>556.90000000000009</c:v>
                </c:pt>
                <c:pt idx="37">
                  <c:v>580.90000000000009</c:v>
                </c:pt>
                <c:pt idx="38">
                  <c:v>607.90000000000009</c:v>
                </c:pt>
                <c:pt idx="39">
                  <c:v>635.70000000000005</c:v>
                </c:pt>
                <c:pt idx="40">
                  <c:v>654.70000000000005</c:v>
                </c:pt>
                <c:pt idx="41">
                  <c:v>654.70000000000005</c:v>
                </c:pt>
                <c:pt idx="42">
                  <c:v>655.7</c:v>
                </c:pt>
                <c:pt idx="43">
                  <c:v>660</c:v>
                </c:pt>
                <c:pt idx="44">
                  <c:v>683</c:v>
                </c:pt>
                <c:pt idx="45">
                  <c:v>709.3</c:v>
                </c:pt>
                <c:pt idx="46">
                  <c:v>729.3</c:v>
                </c:pt>
                <c:pt idx="47">
                  <c:v>749.3</c:v>
                </c:pt>
                <c:pt idx="48">
                  <c:v>759.3</c:v>
                </c:pt>
                <c:pt idx="49">
                  <c:v>779.3</c:v>
                </c:pt>
                <c:pt idx="50">
                  <c:v>804.3</c:v>
                </c:pt>
                <c:pt idx="51">
                  <c:v>829</c:v>
                </c:pt>
                <c:pt idx="52">
                  <c:v>846.6</c:v>
                </c:pt>
                <c:pt idx="53">
                  <c:v>872.1</c:v>
                </c:pt>
                <c:pt idx="54">
                  <c:v>897.4</c:v>
                </c:pt>
                <c:pt idx="55">
                  <c:v>909.4</c:v>
                </c:pt>
                <c:pt idx="56">
                  <c:v>24.5</c:v>
                </c:pt>
                <c:pt idx="57">
                  <c:v>40.5</c:v>
                </c:pt>
                <c:pt idx="58">
                  <c:v>70.5</c:v>
                </c:pt>
                <c:pt idx="59">
                  <c:v>95.7</c:v>
                </c:pt>
                <c:pt idx="60">
                  <c:v>101.7</c:v>
                </c:pt>
                <c:pt idx="61">
                  <c:v>104.4</c:v>
                </c:pt>
                <c:pt idx="62">
                  <c:v>139.4</c:v>
                </c:pt>
                <c:pt idx="63">
                  <c:v>154.6</c:v>
                </c:pt>
                <c:pt idx="64">
                  <c:v>163.6</c:v>
                </c:pt>
                <c:pt idx="65">
                  <c:v>182.79999999999998</c:v>
                </c:pt>
                <c:pt idx="66">
                  <c:v>203.89999999999998</c:v>
                </c:pt>
                <c:pt idx="67">
                  <c:v>225.2</c:v>
                </c:pt>
                <c:pt idx="68">
                  <c:v>251.6</c:v>
                </c:pt>
                <c:pt idx="69">
                  <c:v>273.89999999999998</c:v>
                </c:pt>
                <c:pt idx="70">
                  <c:v>296.2</c:v>
                </c:pt>
                <c:pt idx="71">
                  <c:v>323.39999999999998</c:v>
                </c:pt>
                <c:pt idx="72">
                  <c:v>346.09999999999997</c:v>
                </c:pt>
                <c:pt idx="73">
                  <c:v>376.59999999999997</c:v>
                </c:pt>
                <c:pt idx="74">
                  <c:v>387.59999999999997</c:v>
                </c:pt>
                <c:pt idx="75">
                  <c:v>387.59999999999997</c:v>
                </c:pt>
                <c:pt idx="76">
                  <c:v>413.09999999999997</c:v>
                </c:pt>
                <c:pt idx="77">
                  <c:v>441.59999999999997</c:v>
                </c:pt>
                <c:pt idx="78">
                  <c:v>459.59999999999997</c:v>
                </c:pt>
                <c:pt idx="79">
                  <c:v>481.59999999999997</c:v>
                </c:pt>
                <c:pt idx="80">
                  <c:v>504.7</c:v>
                </c:pt>
                <c:pt idx="81">
                  <c:v>528.79999999999995</c:v>
                </c:pt>
                <c:pt idx="82">
                  <c:v>534.29999999999995</c:v>
                </c:pt>
                <c:pt idx="83">
                  <c:v>562.09999999999991</c:v>
                </c:pt>
                <c:pt idx="84">
                  <c:v>588.59999999999991</c:v>
                </c:pt>
                <c:pt idx="85">
                  <c:v>608.99999999999989</c:v>
                </c:pt>
                <c:pt idx="86">
                  <c:v>6.3</c:v>
                </c:pt>
                <c:pt idx="87">
                  <c:v>15.100000000000001</c:v>
                </c:pt>
                <c:pt idx="88">
                  <c:v>36.1</c:v>
                </c:pt>
                <c:pt idx="89">
                  <c:v>36.1</c:v>
                </c:pt>
                <c:pt idx="90">
                  <c:v>47.6</c:v>
                </c:pt>
                <c:pt idx="91">
                  <c:v>63.6</c:v>
                </c:pt>
                <c:pt idx="92">
                  <c:v>84</c:v>
                </c:pt>
                <c:pt idx="93">
                  <c:v>103</c:v>
                </c:pt>
                <c:pt idx="94">
                  <c:v>116.4</c:v>
                </c:pt>
                <c:pt idx="95">
                  <c:v>116.4</c:v>
                </c:pt>
                <c:pt idx="96">
                  <c:v>116.4</c:v>
                </c:pt>
                <c:pt idx="97">
                  <c:v>129.6</c:v>
                </c:pt>
                <c:pt idx="98">
                  <c:v>149.1</c:v>
                </c:pt>
                <c:pt idx="99">
                  <c:v>172.6</c:v>
                </c:pt>
                <c:pt idx="100">
                  <c:v>182.79999999999998</c:v>
                </c:pt>
                <c:pt idx="101">
                  <c:v>207.29999999999998</c:v>
                </c:pt>
                <c:pt idx="102">
                  <c:v>231.99999999999997</c:v>
                </c:pt>
                <c:pt idx="103">
                  <c:v>241.99999999999997</c:v>
                </c:pt>
                <c:pt idx="104">
                  <c:v>258.5</c:v>
                </c:pt>
                <c:pt idx="105">
                  <c:v>282.60000000000002</c:v>
                </c:pt>
                <c:pt idx="106">
                  <c:v>310.60000000000002</c:v>
                </c:pt>
                <c:pt idx="107">
                  <c:v>333.90000000000003</c:v>
                </c:pt>
                <c:pt idx="108">
                  <c:v>348.3</c:v>
                </c:pt>
                <c:pt idx="109">
                  <c:v>348.3</c:v>
                </c:pt>
                <c:pt idx="110">
                  <c:v>361.6</c:v>
                </c:pt>
                <c:pt idx="111">
                  <c:v>384.3</c:v>
                </c:pt>
                <c:pt idx="112">
                  <c:v>407.3</c:v>
                </c:pt>
                <c:pt idx="113">
                  <c:v>429.3</c:v>
                </c:pt>
                <c:pt idx="114">
                  <c:v>451.3</c:v>
                </c:pt>
                <c:pt idx="115">
                  <c:v>465.6</c:v>
                </c:pt>
                <c:pt idx="116">
                  <c:v>465.6</c:v>
                </c:pt>
                <c:pt idx="117">
                  <c:v>476.8</c:v>
                </c:pt>
                <c:pt idx="118">
                  <c:v>507.6</c:v>
                </c:pt>
                <c:pt idx="119">
                  <c:v>531.20000000000005</c:v>
                </c:pt>
                <c:pt idx="120">
                  <c:v>539.80000000000007</c:v>
                </c:pt>
                <c:pt idx="121">
                  <c:v>566.50000000000011</c:v>
                </c:pt>
                <c:pt idx="122">
                  <c:v>594.50000000000011</c:v>
                </c:pt>
                <c:pt idx="123">
                  <c:v>620.10000000000014</c:v>
                </c:pt>
                <c:pt idx="124">
                  <c:v>637.30000000000018</c:v>
                </c:pt>
                <c:pt idx="125">
                  <c:v>664.50000000000023</c:v>
                </c:pt>
                <c:pt idx="126">
                  <c:v>685.50000000000023</c:v>
                </c:pt>
                <c:pt idx="127">
                  <c:v>710.30000000000018</c:v>
                </c:pt>
                <c:pt idx="128">
                  <c:v>738.20000000000016</c:v>
                </c:pt>
                <c:pt idx="129">
                  <c:v>766.30000000000018</c:v>
                </c:pt>
                <c:pt idx="130">
                  <c:v>786.60000000000014</c:v>
                </c:pt>
                <c:pt idx="131">
                  <c:v>0</c:v>
                </c:pt>
                <c:pt idx="132">
                  <c:v>21.6</c:v>
                </c:pt>
                <c:pt idx="133">
                  <c:v>47.7</c:v>
                </c:pt>
                <c:pt idx="134">
                  <c:v>71.5</c:v>
                </c:pt>
                <c:pt idx="135">
                  <c:v>90</c:v>
                </c:pt>
                <c:pt idx="136">
                  <c:v>117.5</c:v>
                </c:pt>
                <c:pt idx="137">
                  <c:v>143.6</c:v>
                </c:pt>
                <c:pt idx="138">
                  <c:v>171.1</c:v>
                </c:pt>
                <c:pt idx="139">
                  <c:v>201.29999999999998</c:v>
                </c:pt>
                <c:pt idx="140">
                  <c:v>210.39999999999998</c:v>
                </c:pt>
                <c:pt idx="141">
                  <c:v>229.59999999999997</c:v>
                </c:pt>
                <c:pt idx="142">
                  <c:v>247.59999999999997</c:v>
                </c:pt>
                <c:pt idx="143">
                  <c:v>262.09999999999997</c:v>
                </c:pt>
                <c:pt idx="144">
                  <c:v>277.59999999999997</c:v>
                </c:pt>
                <c:pt idx="145">
                  <c:v>303.99999999999994</c:v>
                </c:pt>
                <c:pt idx="146">
                  <c:v>325.89999999999992</c:v>
                </c:pt>
                <c:pt idx="147">
                  <c:v>339.59999999999991</c:v>
                </c:pt>
                <c:pt idx="148">
                  <c:v>362.59999999999991</c:v>
                </c:pt>
                <c:pt idx="149">
                  <c:v>389.59999999999991</c:v>
                </c:pt>
                <c:pt idx="150">
                  <c:v>410.99999999999989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454-834C-8869-DE1BD1223D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86786144"/>
        <c:axId val="286787776"/>
      </c:lineChart>
      <c:catAx>
        <c:axId val="28678614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800" b="1"/>
                  <a:t>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8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6787776"/>
        <c:crosses val="autoZero"/>
        <c:auto val="1"/>
        <c:lblAlgn val="ctr"/>
        <c:lblOffset val="100"/>
        <c:tickLblSkip val="10"/>
        <c:tickMarkSkip val="5"/>
        <c:noMultiLvlLbl val="0"/>
      </c:catAx>
      <c:valAx>
        <c:axId val="2867877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800" b="1"/>
                  <a:t>Miles Since Last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67861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Days Passed Between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Stats!$M$1</c:f>
              <c:strCache>
                <c:ptCount val="1"/>
                <c:pt idx="0">
                  <c:v>Zeros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Pt>
            <c:idx val="75"/>
            <c:marker>
              <c:symbol val="diamond"/>
              <c:size val="8"/>
              <c:spPr>
                <a:solidFill>
                  <a:schemeClr val="tx1"/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581B-F34C-B185-1E77ECBCECC9}"/>
              </c:ext>
            </c:extLst>
          </c:dPt>
          <c:dLbls>
            <c:dLbl>
              <c:idx val="75"/>
              <c:tx>
                <c:rich>
                  <a:bodyPr/>
                  <a:lstStyle/>
                  <a:p>
                    <a:r>
                      <a:rPr lang="en-US"/>
                      <a:t>Zero Day; </a:t>
                    </a:r>
                    <a:fld id="{5282738A-E700-D147-ABE2-951CE15A18E5}" type="VALUE">
                      <a:rPr lang="en-US"/>
                      <a:pPr/>
                      <a:t>[VALUE]</a:t>
                    </a:fld>
                    <a:endParaRPr lang="en-US"/>
                  </a:p>
                </c:rich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0-581B-F34C-B185-1E77ECBCEC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Stats!$N$4:$N$154</c:f>
              <c:numCache>
                <c:formatCode>General</c:formatCode>
                <c:ptCount val="15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1</c:v>
                </c:pt>
                <c:pt idx="26">
                  <c:v>2</c:v>
                </c:pt>
                <c:pt idx="27">
                  <c:v>3</c:v>
                </c:pt>
                <c:pt idx="28">
                  <c:v>4</c:v>
                </c:pt>
                <c:pt idx="29">
                  <c:v>5</c:v>
                </c:pt>
                <c:pt idx="30">
                  <c:v>6</c:v>
                </c:pt>
                <c:pt idx="31">
                  <c:v>7</c:v>
                </c:pt>
                <c:pt idx="32">
                  <c:v>8</c:v>
                </c:pt>
                <c:pt idx="33">
                  <c:v>9</c:v>
                </c:pt>
                <c:pt idx="34">
                  <c:v>10</c:v>
                </c:pt>
                <c:pt idx="35">
                  <c:v>11</c:v>
                </c:pt>
                <c:pt idx="36">
                  <c:v>12</c:v>
                </c:pt>
                <c:pt idx="37">
                  <c:v>13</c:v>
                </c:pt>
                <c:pt idx="38">
                  <c:v>14</c:v>
                </c:pt>
                <c:pt idx="39">
                  <c:v>15</c:v>
                </c:pt>
                <c:pt idx="40">
                  <c:v>16</c:v>
                </c:pt>
                <c:pt idx="41">
                  <c:v>17</c:v>
                </c:pt>
                <c:pt idx="42">
                  <c:v>1</c:v>
                </c:pt>
                <c:pt idx="43">
                  <c:v>1</c:v>
                </c:pt>
                <c:pt idx="44">
                  <c:v>2</c:v>
                </c:pt>
                <c:pt idx="45">
                  <c:v>3</c:v>
                </c:pt>
                <c:pt idx="46">
                  <c:v>4</c:v>
                </c:pt>
                <c:pt idx="47">
                  <c:v>5</c:v>
                </c:pt>
                <c:pt idx="48">
                  <c:v>6</c:v>
                </c:pt>
                <c:pt idx="49">
                  <c:v>7</c:v>
                </c:pt>
                <c:pt idx="50">
                  <c:v>8</c:v>
                </c:pt>
                <c:pt idx="51">
                  <c:v>9</c:v>
                </c:pt>
                <c:pt idx="52">
                  <c:v>10</c:v>
                </c:pt>
                <c:pt idx="53">
                  <c:v>11</c:v>
                </c:pt>
                <c:pt idx="54">
                  <c:v>12</c:v>
                </c:pt>
                <c:pt idx="55">
                  <c:v>13</c:v>
                </c:pt>
                <c:pt idx="56">
                  <c:v>14</c:v>
                </c:pt>
                <c:pt idx="57">
                  <c:v>15</c:v>
                </c:pt>
                <c:pt idx="58">
                  <c:v>16</c:v>
                </c:pt>
                <c:pt idx="59">
                  <c:v>17</c:v>
                </c:pt>
                <c:pt idx="60">
                  <c:v>18</c:v>
                </c:pt>
                <c:pt idx="61">
                  <c:v>19</c:v>
                </c:pt>
                <c:pt idx="62">
                  <c:v>20</c:v>
                </c:pt>
                <c:pt idx="63">
                  <c:v>21</c:v>
                </c:pt>
                <c:pt idx="64">
                  <c:v>22</c:v>
                </c:pt>
                <c:pt idx="65">
                  <c:v>23</c:v>
                </c:pt>
                <c:pt idx="66">
                  <c:v>24</c:v>
                </c:pt>
                <c:pt idx="67">
                  <c:v>25</c:v>
                </c:pt>
                <c:pt idx="68">
                  <c:v>26</c:v>
                </c:pt>
                <c:pt idx="69">
                  <c:v>27</c:v>
                </c:pt>
                <c:pt idx="70">
                  <c:v>28</c:v>
                </c:pt>
                <c:pt idx="71">
                  <c:v>29</c:v>
                </c:pt>
                <c:pt idx="72">
                  <c:v>30</c:v>
                </c:pt>
                <c:pt idx="73">
                  <c:v>31</c:v>
                </c:pt>
                <c:pt idx="74">
                  <c:v>32</c:v>
                </c:pt>
                <c:pt idx="75">
                  <c:v>33</c:v>
                </c:pt>
                <c:pt idx="76">
                  <c:v>1</c:v>
                </c:pt>
                <c:pt idx="77">
                  <c:v>2</c:v>
                </c:pt>
                <c:pt idx="78">
                  <c:v>3</c:v>
                </c:pt>
                <c:pt idx="79">
                  <c:v>4</c:v>
                </c:pt>
                <c:pt idx="80">
                  <c:v>5</c:v>
                </c:pt>
                <c:pt idx="81">
                  <c:v>6</c:v>
                </c:pt>
                <c:pt idx="82">
                  <c:v>7</c:v>
                </c:pt>
                <c:pt idx="83">
                  <c:v>8</c:v>
                </c:pt>
                <c:pt idx="84">
                  <c:v>9</c:v>
                </c:pt>
                <c:pt idx="85">
                  <c:v>10</c:v>
                </c:pt>
                <c:pt idx="86">
                  <c:v>11</c:v>
                </c:pt>
                <c:pt idx="87">
                  <c:v>12</c:v>
                </c:pt>
                <c:pt idx="88">
                  <c:v>13</c:v>
                </c:pt>
                <c:pt idx="89">
                  <c:v>14</c:v>
                </c:pt>
                <c:pt idx="90">
                  <c:v>1</c:v>
                </c:pt>
                <c:pt idx="91">
                  <c:v>2</c:v>
                </c:pt>
                <c:pt idx="92">
                  <c:v>3</c:v>
                </c:pt>
                <c:pt idx="93">
                  <c:v>4</c:v>
                </c:pt>
                <c:pt idx="94">
                  <c:v>5</c:v>
                </c:pt>
                <c:pt idx="95">
                  <c:v>6</c:v>
                </c:pt>
                <c:pt idx="96">
                  <c:v>1</c:v>
                </c:pt>
                <c:pt idx="97">
                  <c:v>1</c:v>
                </c:pt>
                <c:pt idx="98">
                  <c:v>2</c:v>
                </c:pt>
                <c:pt idx="99">
                  <c:v>3</c:v>
                </c:pt>
                <c:pt idx="100">
                  <c:v>4</c:v>
                </c:pt>
                <c:pt idx="101">
                  <c:v>5</c:v>
                </c:pt>
                <c:pt idx="102">
                  <c:v>6</c:v>
                </c:pt>
                <c:pt idx="103">
                  <c:v>7</c:v>
                </c:pt>
                <c:pt idx="104">
                  <c:v>8</c:v>
                </c:pt>
                <c:pt idx="105">
                  <c:v>9</c:v>
                </c:pt>
                <c:pt idx="106">
                  <c:v>10</c:v>
                </c:pt>
                <c:pt idx="107">
                  <c:v>11</c:v>
                </c:pt>
                <c:pt idx="108">
                  <c:v>12</c:v>
                </c:pt>
                <c:pt idx="109">
                  <c:v>13</c:v>
                </c:pt>
                <c:pt idx="110">
                  <c:v>1</c:v>
                </c:pt>
                <c:pt idx="111">
                  <c:v>2</c:v>
                </c:pt>
                <c:pt idx="112">
                  <c:v>3</c:v>
                </c:pt>
                <c:pt idx="113">
                  <c:v>4</c:v>
                </c:pt>
                <c:pt idx="114">
                  <c:v>5</c:v>
                </c:pt>
                <c:pt idx="115">
                  <c:v>6</c:v>
                </c:pt>
                <c:pt idx="116">
                  <c:v>7</c:v>
                </c:pt>
                <c:pt idx="117">
                  <c:v>1</c:v>
                </c:pt>
                <c:pt idx="118">
                  <c:v>2</c:v>
                </c:pt>
                <c:pt idx="119">
                  <c:v>3</c:v>
                </c:pt>
                <c:pt idx="120">
                  <c:v>4</c:v>
                </c:pt>
                <c:pt idx="121">
                  <c:v>5</c:v>
                </c:pt>
                <c:pt idx="122">
                  <c:v>6</c:v>
                </c:pt>
                <c:pt idx="123">
                  <c:v>7</c:v>
                </c:pt>
                <c:pt idx="124">
                  <c:v>8</c:v>
                </c:pt>
                <c:pt idx="125">
                  <c:v>9</c:v>
                </c:pt>
                <c:pt idx="126">
                  <c:v>10</c:v>
                </c:pt>
                <c:pt idx="127">
                  <c:v>11</c:v>
                </c:pt>
                <c:pt idx="128">
                  <c:v>12</c:v>
                </c:pt>
                <c:pt idx="129">
                  <c:v>13</c:v>
                </c:pt>
                <c:pt idx="130">
                  <c:v>14</c:v>
                </c:pt>
                <c:pt idx="131">
                  <c:v>15</c:v>
                </c:pt>
                <c:pt idx="132">
                  <c:v>1</c:v>
                </c:pt>
                <c:pt idx="133">
                  <c:v>2</c:v>
                </c:pt>
                <c:pt idx="134">
                  <c:v>3</c:v>
                </c:pt>
                <c:pt idx="135">
                  <c:v>4</c:v>
                </c:pt>
                <c:pt idx="136">
                  <c:v>5</c:v>
                </c:pt>
                <c:pt idx="137">
                  <c:v>6</c:v>
                </c:pt>
                <c:pt idx="138">
                  <c:v>7</c:v>
                </c:pt>
                <c:pt idx="139">
                  <c:v>8</c:v>
                </c:pt>
                <c:pt idx="140">
                  <c:v>9</c:v>
                </c:pt>
                <c:pt idx="141">
                  <c:v>10</c:v>
                </c:pt>
                <c:pt idx="142">
                  <c:v>11</c:v>
                </c:pt>
                <c:pt idx="143">
                  <c:v>12</c:v>
                </c:pt>
                <c:pt idx="144">
                  <c:v>13</c:v>
                </c:pt>
                <c:pt idx="145">
                  <c:v>14</c:v>
                </c:pt>
                <c:pt idx="146">
                  <c:v>15</c:v>
                </c:pt>
                <c:pt idx="147">
                  <c:v>16</c:v>
                </c:pt>
                <c:pt idx="148">
                  <c:v>17</c:v>
                </c:pt>
                <c:pt idx="149">
                  <c:v>18</c:v>
                </c:pt>
                <c:pt idx="150">
                  <c:v>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81B-F34C-B185-1E77ECBCECC9}"/>
            </c:ext>
          </c:extLst>
        </c:ser>
        <c:ser>
          <c:idx val="1"/>
          <c:order val="1"/>
          <c:tx>
            <c:strRef>
              <c:f>Stats!$P$1</c:f>
              <c:strCache>
                <c:ptCount val="1"/>
                <c:pt idx="0">
                  <c:v>Neros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dPt>
            <c:idx val="60"/>
            <c:marker>
              <c:symbol val="diamond"/>
              <c:size val="8"/>
              <c:spPr>
                <a:solidFill>
                  <a:schemeClr val="tx1"/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3-581B-F34C-B185-1E77ECBCECC9}"/>
              </c:ext>
            </c:extLst>
          </c:dPt>
          <c:dLbls>
            <c:dLbl>
              <c:idx val="60"/>
              <c:layout>
                <c:manualLayout>
                  <c:x val="-5.198469480532656E-3"/>
                  <c:y val="2.1978021978021171E-3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Nero; </a:t>
                    </a:r>
                    <a:fld id="{6131CB0E-A68B-3C44-BDED-B00D7B6D6B8B}" type="VALUE">
                      <a:rPr lang="en-US"/>
                      <a:pPr/>
                      <a:t>[VALUE]</a:t>
                    </a:fld>
                    <a:endParaRPr lang="en-US"/>
                  </a:p>
                </c:rich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581B-F34C-B185-1E77ECBCEC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Stats!$Q$4:$Q$154</c:f>
              <c:numCache>
                <c:formatCode>General</c:formatCode>
                <c:ptCount val="151"/>
                <c:pt idx="0">
                  <c:v>1</c:v>
                </c:pt>
                <c:pt idx="1">
                  <c:v>2</c:v>
                </c:pt>
                <c:pt idx="2">
                  <c:v>1</c:v>
                </c:pt>
                <c:pt idx="3">
                  <c:v>1</c:v>
                </c:pt>
                <c:pt idx="4">
                  <c:v>2</c:v>
                </c:pt>
                <c:pt idx="5">
                  <c:v>3</c:v>
                </c:pt>
                <c:pt idx="6">
                  <c:v>4</c:v>
                </c:pt>
                <c:pt idx="7">
                  <c:v>5</c:v>
                </c:pt>
                <c:pt idx="8">
                  <c:v>1</c:v>
                </c:pt>
                <c:pt idx="9">
                  <c:v>2</c:v>
                </c:pt>
                <c:pt idx="10">
                  <c:v>1</c:v>
                </c:pt>
                <c:pt idx="11">
                  <c:v>2</c:v>
                </c:pt>
                <c:pt idx="12">
                  <c:v>3</c:v>
                </c:pt>
                <c:pt idx="13">
                  <c:v>4</c:v>
                </c:pt>
                <c:pt idx="14">
                  <c:v>5</c:v>
                </c:pt>
                <c:pt idx="15">
                  <c:v>6</c:v>
                </c:pt>
                <c:pt idx="16">
                  <c:v>7</c:v>
                </c:pt>
                <c:pt idx="17">
                  <c:v>1</c:v>
                </c:pt>
                <c:pt idx="18">
                  <c:v>2</c:v>
                </c:pt>
                <c:pt idx="19">
                  <c:v>3</c:v>
                </c:pt>
                <c:pt idx="20">
                  <c:v>4</c:v>
                </c:pt>
                <c:pt idx="21">
                  <c:v>5</c:v>
                </c:pt>
                <c:pt idx="22">
                  <c:v>6</c:v>
                </c:pt>
                <c:pt idx="23">
                  <c:v>7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2</c:v>
                </c:pt>
                <c:pt idx="28">
                  <c:v>3</c:v>
                </c:pt>
                <c:pt idx="29">
                  <c:v>4</c:v>
                </c:pt>
                <c:pt idx="30">
                  <c:v>5</c:v>
                </c:pt>
                <c:pt idx="31">
                  <c:v>6</c:v>
                </c:pt>
                <c:pt idx="32">
                  <c:v>7</c:v>
                </c:pt>
                <c:pt idx="33">
                  <c:v>8</c:v>
                </c:pt>
                <c:pt idx="34">
                  <c:v>9</c:v>
                </c:pt>
                <c:pt idx="35">
                  <c:v>1</c:v>
                </c:pt>
                <c:pt idx="36">
                  <c:v>1</c:v>
                </c:pt>
                <c:pt idx="37">
                  <c:v>2</c:v>
                </c:pt>
                <c:pt idx="38">
                  <c:v>3</c:v>
                </c:pt>
                <c:pt idx="39">
                  <c:v>4</c:v>
                </c:pt>
                <c:pt idx="40">
                  <c:v>5</c:v>
                </c:pt>
                <c:pt idx="41">
                  <c:v>6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2</c:v>
                </c:pt>
                <c:pt idx="46">
                  <c:v>3</c:v>
                </c:pt>
                <c:pt idx="47">
                  <c:v>4</c:v>
                </c:pt>
                <c:pt idx="48">
                  <c:v>5</c:v>
                </c:pt>
                <c:pt idx="49">
                  <c:v>6</c:v>
                </c:pt>
                <c:pt idx="50">
                  <c:v>7</c:v>
                </c:pt>
                <c:pt idx="51">
                  <c:v>8</c:v>
                </c:pt>
                <c:pt idx="52">
                  <c:v>9</c:v>
                </c:pt>
                <c:pt idx="53">
                  <c:v>10</c:v>
                </c:pt>
                <c:pt idx="54">
                  <c:v>11</c:v>
                </c:pt>
                <c:pt idx="55">
                  <c:v>12</c:v>
                </c:pt>
                <c:pt idx="56">
                  <c:v>13</c:v>
                </c:pt>
                <c:pt idx="57">
                  <c:v>14</c:v>
                </c:pt>
                <c:pt idx="58">
                  <c:v>15</c:v>
                </c:pt>
                <c:pt idx="59">
                  <c:v>16</c:v>
                </c:pt>
                <c:pt idx="60">
                  <c:v>17</c:v>
                </c:pt>
                <c:pt idx="61">
                  <c:v>1</c:v>
                </c:pt>
                <c:pt idx="62">
                  <c:v>1</c:v>
                </c:pt>
                <c:pt idx="63">
                  <c:v>2</c:v>
                </c:pt>
                <c:pt idx="64">
                  <c:v>3</c:v>
                </c:pt>
                <c:pt idx="65">
                  <c:v>1</c:v>
                </c:pt>
                <c:pt idx="66">
                  <c:v>2</c:v>
                </c:pt>
                <c:pt idx="67">
                  <c:v>3</c:v>
                </c:pt>
                <c:pt idx="68">
                  <c:v>4</c:v>
                </c:pt>
                <c:pt idx="69">
                  <c:v>5</c:v>
                </c:pt>
                <c:pt idx="70">
                  <c:v>6</c:v>
                </c:pt>
                <c:pt idx="71">
                  <c:v>7</c:v>
                </c:pt>
                <c:pt idx="72">
                  <c:v>8</c:v>
                </c:pt>
                <c:pt idx="73">
                  <c:v>9</c:v>
                </c:pt>
                <c:pt idx="74">
                  <c:v>10</c:v>
                </c:pt>
                <c:pt idx="75">
                  <c:v>11</c:v>
                </c:pt>
                <c:pt idx="76">
                  <c:v>1</c:v>
                </c:pt>
                <c:pt idx="77">
                  <c:v>2</c:v>
                </c:pt>
                <c:pt idx="78">
                  <c:v>3</c:v>
                </c:pt>
                <c:pt idx="79">
                  <c:v>4</c:v>
                </c:pt>
                <c:pt idx="80">
                  <c:v>5</c:v>
                </c:pt>
                <c:pt idx="81">
                  <c:v>6</c:v>
                </c:pt>
                <c:pt idx="82">
                  <c:v>7</c:v>
                </c:pt>
                <c:pt idx="83">
                  <c:v>1</c:v>
                </c:pt>
                <c:pt idx="84">
                  <c:v>2</c:v>
                </c:pt>
                <c:pt idx="85">
                  <c:v>3</c:v>
                </c:pt>
                <c:pt idx="86">
                  <c:v>4</c:v>
                </c:pt>
                <c:pt idx="87">
                  <c:v>1</c:v>
                </c:pt>
                <c:pt idx="88">
                  <c:v>1</c:v>
                </c:pt>
                <c:pt idx="89">
                  <c:v>2</c:v>
                </c:pt>
                <c:pt idx="90">
                  <c:v>1</c:v>
                </c:pt>
                <c:pt idx="91">
                  <c:v>2</c:v>
                </c:pt>
                <c:pt idx="92">
                  <c:v>3</c:v>
                </c:pt>
                <c:pt idx="93">
                  <c:v>4</c:v>
                </c:pt>
                <c:pt idx="94">
                  <c:v>5</c:v>
                </c:pt>
                <c:pt idx="95">
                  <c:v>6</c:v>
                </c:pt>
                <c:pt idx="96">
                  <c:v>1</c:v>
                </c:pt>
                <c:pt idx="97">
                  <c:v>1</c:v>
                </c:pt>
                <c:pt idx="98">
                  <c:v>2</c:v>
                </c:pt>
                <c:pt idx="99">
                  <c:v>3</c:v>
                </c:pt>
                <c:pt idx="100">
                  <c:v>4</c:v>
                </c:pt>
                <c:pt idx="101">
                  <c:v>5</c:v>
                </c:pt>
                <c:pt idx="102">
                  <c:v>6</c:v>
                </c:pt>
                <c:pt idx="103">
                  <c:v>7</c:v>
                </c:pt>
                <c:pt idx="104">
                  <c:v>8</c:v>
                </c:pt>
                <c:pt idx="105">
                  <c:v>9</c:v>
                </c:pt>
                <c:pt idx="106">
                  <c:v>10</c:v>
                </c:pt>
                <c:pt idx="107">
                  <c:v>11</c:v>
                </c:pt>
                <c:pt idx="108">
                  <c:v>12</c:v>
                </c:pt>
                <c:pt idx="109">
                  <c:v>13</c:v>
                </c:pt>
                <c:pt idx="110">
                  <c:v>1</c:v>
                </c:pt>
                <c:pt idx="111">
                  <c:v>2</c:v>
                </c:pt>
                <c:pt idx="112">
                  <c:v>3</c:v>
                </c:pt>
                <c:pt idx="113">
                  <c:v>4</c:v>
                </c:pt>
                <c:pt idx="114">
                  <c:v>5</c:v>
                </c:pt>
                <c:pt idx="115">
                  <c:v>6</c:v>
                </c:pt>
                <c:pt idx="116">
                  <c:v>7</c:v>
                </c:pt>
                <c:pt idx="117">
                  <c:v>1</c:v>
                </c:pt>
                <c:pt idx="118">
                  <c:v>2</c:v>
                </c:pt>
                <c:pt idx="119">
                  <c:v>3</c:v>
                </c:pt>
                <c:pt idx="120">
                  <c:v>4</c:v>
                </c:pt>
                <c:pt idx="121">
                  <c:v>1</c:v>
                </c:pt>
                <c:pt idx="122">
                  <c:v>2</c:v>
                </c:pt>
                <c:pt idx="123">
                  <c:v>3</c:v>
                </c:pt>
                <c:pt idx="124">
                  <c:v>4</c:v>
                </c:pt>
                <c:pt idx="125">
                  <c:v>5</c:v>
                </c:pt>
                <c:pt idx="126">
                  <c:v>6</c:v>
                </c:pt>
                <c:pt idx="127">
                  <c:v>7</c:v>
                </c:pt>
                <c:pt idx="128">
                  <c:v>8</c:v>
                </c:pt>
                <c:pt idx="129">
                  <c:v>9</c:v>
                </c:pt>
                <c:pt idx="130">
                  <c:v>10</c:v>
                </c:pt>
                <c:pt idx="131">
                  <c:v>11</c:v>
                </c:pt>
                <c:pt idx="132">
                  <c:v>1</c:v>
                </c:pt>
                <c:pt idx="133">
                  <c:v>2</c:v>
                </c:pt>
                <c:pt idx="134">
                  <c:v>3</c:v>
                </c:pt>
                <c:pt idx="135">
                  <c:v>4</c:v>
                </c:pt>
                <c:pt idx="136">
                  <c:v>5</c:v>
                </c:pt>
                <c:pt idx="137">
                  <c:v>6</c:v>
                </c:pt>
                <c:pt idx="138">
                  <c:v>7</c:v>
                </c:pt>
                <c:pt idx="139">
                  <c:v>8</c:v>
                </c:pt>
                <c:pt idx="140">
                  <c:v>9</c:v>
                </c:pt>
                <c:pt idx="141">
                  <c:v>1</c:v>
                </c:pt>
                <c:pt idx="142">
                  <c:v>2</c:v>
                </c:pt>
                <c:pt idx="143">
                  <c:v>3</c:v>
                </c:pt>
                <c:pt idx="144">
                  <c:v>4</c:v>
                </c:pt>
                <c:pt idx="145">
                  <c:v>5</c:v>
                </c:pt>
                <c:pt idx="146">
                  <c:v>6</c:v>
                </c:pt>
                <c:pt idx="147">
                  <c:v>7</c:v>
                </c:pt>
                <c:pt idx="148">
                  <c:v>8</c:v>
                </c:pt>
                <c:pt idx="149">
                  <c:v>9</c:v>
                </c:pt>
                <c:pt idx="150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581B-F34C-B185-1E77ECBCECC9}"/>
            </c:ext>
          </c:extLst>
        </c:ser>
        <c:ser>
          <c:idx val="4"/>
          <c:order val="2"/>
          <c:tx>
            <c:strRef>
              <c:f>Stats!$Y$1</c:f>
              <c:strCache>
                <c:ptCount val="1"/>
                <c:pt idx="0">
                  <c:v>Shower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Pt>
            <c:idx val="23"/>
            <c:marker>
              <c:symbol val="diamond"/>
              <c:size val="8"/>
              <c:spPr>
                <a:solidFill>
                  <a:schemeClr val="tx1"/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B-581B-F34C-B185-1E77ECBCECC9}"/>
              </c:ext>
            </c:extLst>
          </c:dPt>
          <c:dPt>
            <c:idx val="130"/>
            <c:marker>
              <c:symbol val="diamond"/>
              <c:size val="8"/>
              <c:spPr>
                <a:noFill/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581B-F34C-B185-1E77ECBCECC9}"/>
              </c:ext>
            </c:extLst>
          </c:dPt>
          <c:dLbls>
            <c:dLbl>
              <c:idx val="23"/>
              <c:tx>
                <c:rich>
                  <a:bodyPr/>
                  <a:lstStyle/>
                  <a:p>
                    <a:r>
                      <a:rPr lang="en-US"/>
                      <a:t>Shower; </a:t>
                    </a:r>
                    <a:fld id="{5FF76256-2615-2C4C-BC6A-0D3FA3138A4F}" type="VALUE">
                      <a:rPr lang="en-US"/>
                      <a:pPr/>
                      <a:t>[VALUE]</a:t>
                    </a:fld>
                    <a:endParaRPr lang="en-US"/>
                  </a:p>
                </c:rich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B-581B-F34C-B185-1E77ECBCEC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Stats!$Z$4:$Z$154</c:f>
              <c:numCache>
                <c:formatCode>General</c:formatCode>
                <c:ptCount val="15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</c:v>
                </c:pt>
                <c:pt idx="10">
                  <c:v>2</c:v>
                </c:pt>
                <c:pt idx="11">
                  <c:v>3</c:v>
                </c:pt>
                <c:pt idx="12">
                  <c:v>4</c:v>
                </c:pt>
                <c:pt idx="13">
                  <c:v>5</c:v>
                </c:pt>
                <c:pt idx="14">
                  <c:v>6</c:v>
                </c:pt>
                <c:pt idx="15">
                  <c:v>7</c:v>
                </c:pt>
                <c:pt idx="16">
                  <c:v>8</c:v>
                </c:pt>
                <c:pt idx="17">
                  <c:v>9</c:v>
                </c:pt>
                <c:pt idx="18">
                  <c:v>10</c:v>
                </c:pt>
                <c:pt idx="19">
                  <c:v>11</c:v>
                </c:pt>
                <c:pt idx="20">
                  <c:v>12</c:v>
                </c:pt>
                <c:pt idx="21">
                  <c:v>13</c:v>
                </c:pt>
                <c:pt idx="22">
                  <c:v>14</c:v>
                </c:pt>
                <c:pt idx="23">
                  <c:v>15</c:v>
                </c:pt>
                <c:pt idx="24">
                  <c:v>1</c:v>
                </c:pt>
                <c:pt idx="25">
                  <c:v>1</c:v>
                </c:pt>
                <c:pt idx="26">
                  <c:v>2</c:v>
                </c:pt>
                <c:pt idx="27">
                  <c:v>3</c:v>
                </c:pt>
                <c:pt idx="28">
                  <c:v>4</c:v>
                </c:pt>
                <c:pt idx="29">
                  <c:v>5</c:v>
                </c:pt>
                <c:pt idx="30">
                  <c:v>1</c:v>
                </c:pt>
                <c:pt idx="31">
                  <c:v>2</c:v>
                </c:pt>
                <c:pt idx="32">
                  <c:v>3</c:v>
                </c:pt>
                <c:pt idx="33">
                  <c:v>4</c:v>
                </c:pt>
                <c:pt idx="34">
                  <c:v>5</c:v>
                </c:pt>
                <c:pt idx="35">
                  <c:v>1</c:v>
                </c:pt>
                <c:pt idx="36">
                  <c:v>2</c:v>
                </c:pt>
                <c:pt idx="37">
                  <c:v>3</c:v>
                </c:pt>
                <c:pt idx="38">
                  <c:v>4</c:v>
                </c:pt>
                <c:pt idx="39">
                  <c:v>5</c:v>
                </c:pt>
                <c:pt idx="40">
                  <c:v>6</c:v>
                </c:pt>
                <c:pt idx="41">
                  <c:v>1</c:v>
                </c:pt>
                <c:pt idx="42">
                  <c:v>1</c:v>
                </c:pt>
                <c:pt idx="43">
                  <c:v>2</c:v>
                </c:pt>
                <c:pt idx="44">
                  <c:v>3</c:v>
                </c:pt>
                <c:pt idx="45">
                  <c:v>4</c:v>
                </c:pt>
                <c:pt idx="46">
                  <c:v>5</c:v>
                </c:pt>
                <c:pt idx="47">
                  <c:v>6</c:v>
                </c:pt>
                <c:pt idx="48">
                  <c:v>7</c:v>
                </c:pt>
                <c:pt idx="49">
                  <c:v>1</c:v>
                </c:pt>
                <c:pt idx="50">
                  <c:v>2</c:v>
                </c:pt>
                <c:pt idx="51">
                  <c:v>3</c:v>
                </c:pt>
                <c:pt idx="52">
                  <c:v>4</c:v>
                </c:pt>
                <c:pt idx="53">
                  <c:v>5</c:v>
                </c:pt>
                <c:pt idx="54">
                  <c:v>6</c:v>
                </c:pt>
                <c:pt idx="55">
                  <c:v>7</c:v>
                </c:pt>
                <c:pt idx="56">
                  <c:v>1</c:v>
                </c:pt>
                <c:pt idx="57">
                  <c:v>2</c:v>
                </c:pt>
                <c:pt idx="58">
                  <c:v>3</c:v>
                </c:pt>
                <c:pt idx="59">
                  <c:v>4</c:v>
                </c:pt>
                <c:pt idx="60">
                  <c:v>5</c:v>
                </c:pt>
                <c:pt idx="61">
                  <c:v>6</c:v>
                </c:pt>
                <c:pt idx="62">
                  <c:v>7</c:v>
                </c:pt>
                <c:pt idx="63">
                  <c:v>8</c:v>
                </c:pt>
                <c:pt idx="64">
                  <c:v>1</c:v>
                </c:pt>
                <c:pt idx="65">
                  <c:v>2</c:v>
                </c:pt>
                <c:pt idx="66">
                  <c:v>3</c:v>
                </c:pt>
                <c:pt idx="67">
                  <c:v>4</c:v>
                </c:pt>
                <c:pt idx="68">
                  <c:v>5</c:v>
                </c:pt>
                <c:pt idx="69">
                  <c:v>6</c:v>
                </c:pt>
                <c:pt idx="70">
                  <c:v>1</c:v>
                </c:pt>
                <c:pt idx="71">
                  <c:v>2</c:v>
                </c:pt>
                <c:pt idx="72">
                  <c:v>3</c:v>
                </c:pt>
                <c:pt idx="73">
                  <c:v>4</c:v>
                </c:pt>
                <c:pt idx="74">
                  <c:v>5</c:v>
                </c:pt>
                <c:pt idx="75">
                  <c:v>1</c:v>
                </c:pt>
                <c:pt idx="76">
                  <c:v>1</c:v>
                </c:pt>
                <c:pt idx="77">
                  <c:v>2</c:v>
                </c:pt>
                <c:pt idx="78">
                  <c:v>3</c:v>
                </c:pt>
                <c:pt idx="79">
                  <c:v>4</c:v>
                </c:pt>
                <c:pt idx="80">
                  <c:v>5</c:v>
                </c:pt>
                <c:pt idx="81">
                  <c:v>6</c:v>
                </c:pt>
                <c:pt idx="82">
                  <c:v>7</c:v>
                </c:pt>
                <c:pt idx="83">
                  <c:v>8</c:v>
                </c:pt>
                <c:pt idx="84">
                  <c:v>9</c:v>
                </c:pt>
                <c:pt idx="85">
                  <c:v>10</c:v>
                </c:pt>
                <c:pt idx="86">
                  <c:v>11</c:v>
                </c:pt>
                <c:pt idx="87">
                  <c:v>1</c:v>
                </c:pt>
                <c:pt idx="88">
                  <c:v>2</c:v>
                </c:pt>
                <c:pt idx="89">
                  <c:v>1</c:v>
                </c:pt>
                <c:pt idx="90">
                  <c:v>1</c:v>
                </c:pt>
                <c:pt idx="91">
                  <c:v>2</c:v>
                </c:pt>
                <c:pt idx="92">
                  <c:v>3</c:v>
                </c:pt>
                <c:pt idx="93">
                  <c:v>4</c:v>
                </c:pt>
                <c:pt idx="94">
                  <c:v>5</c:v>
                </c:pt>
                <c:pt idx="95">
                  <c:v>1</c:v>
                </c:pt>
                <c:pt idx="96">
                  <c:v>1</c:v>
                </c:pt>
                <c:pt idx="97">
                  <c:v>1</c:v>
                </c:pt>
                <c:pt idx="98">
                  <c:v>2</c:v>
                </c:pt>
                <c:pt idx="99">
                  <c:v>3</c:v>
                </c:pt>
                <c:pt idx="100">
                  <c:v>4</c:v>
                </c:pt>
                <c:pt idx="101">
                  <c:v>5</c:v>
                </c:pt>
                <c:pt idx="102">
                  <c:v>6</c:v>
                </c:pt>
                <c:pt idx="103">
                  <c:v>7</c:v>
                </c:pt>
                <c:pt idx="104">
                  <c:v>1</c:v>
                </c:pt>
                <c:pt idx="105">
                  <c:v>2</c:v>
                </c:pt>
                <c:pt idx="106">
                  <c:v>3</c:v>
                </c:pt>
                <c:pt idx="107">
                  <c:v>4</c:v>
                </c:pt>
                <c:pt idx="108">
                  <c:v>5</c:v>
                </c:pt>
                <c:pt idx="109">
                  <c:v>6</c:v>
                </c:pt>
                <c:pt idx="110">
                  <c:v>1</c:v>
                </c:pt>
                <c:pt idx="111">
                  <c:v>2</c:v>
                </c:pt>
                <c:pt idx="112">
                  <c:v>3</c:v>
                </c:pt>
                <c:pt idx="113">
                  <c:v>4</c:v>
                </c:pt>
                <c:pt idx="114">
                  <c:v>5</c:v>
                </c:pt>
                <c:pt idx="115">
                  <c:v>6</c:v>
                </c:pt>
                <c:pt idx="116">
                  <c:v>1</c:v>
                </c:pt>
                <c:pt idx="117">
                  <c:v>1</c:v>
                </c:pt>
                <c:pt idx="118">
                  <c:v>2</c:v>
                </c:pt>
                <c:pt idx="119">
                  <c:v>3</c:v>
                </c:pt>
                <c:pt idx="120">
                  <c:v>1</c:v>
                </c:pt>
                <c:pt idx="121">
                  <c:v>2</c:v>
                </c:pt>
                <c:pt idx="122">
                  <c:v>3</c:v>
                </c:pt>
                <c:pt idx="123">
                  <c:v>4</c:v>
                </c:pt>
                <c:pt idx="124">
                  <c:v>5</c:v>
                </c:pt>
                <c:pt idx="125">
                  <c:v>6</c:v>
                </c:pt>
                <c:pt idx="126">
                  <c:v>7</c:v>
                </c:pt>
                <c:pt idx="127">
                  <c:v>8</c:v>
                </c:pt>
                <c:pt idx="128">
                  <c:v>9</c:v>
                </c:pt>
                <c:pt idx="129">
                  <c:v>10</c:v>
                </c:pt>
                <c:pt idx="130">
                  <c:v>11</c:v>
                </c:pt>
                <c:pt idx="131">
                  <c:v>1</c:v>
                </c:pt>
                <c:pt idx="132">
                  <c:v>1</c:v>
                </c:pt>
                <c:pt idx="133">
                  <c:v>2</c:v>
                </c:pt>
                <c:pt idx="134">
                  <c:v>3</c:v>
                </c:pt>
                <c:pt idx="135">
                  <c:v>1</c:v>
                </c:pt>
                <c:pt idx="136">
                  <c:v>1</c:v>
                </c:pt>
                <c:pt idx="137">
                  <c:v>2</c:v>
                </c:pt>
                <c:pt idx="138">
                  <c:v>3</c:v>
                </c:pt>
                <c:pt idx="139">
                  <c:v>4</c:v>
                </c:pt>
                <c:pt idx="140">
                  <c:v>5</c:v>
                </c:pt>
                <c:pt idx="141">
                  <c:v>6</c:v>
                </c:pt>
                <c:pt idx="142">
                  <c:v>7</c:v>
                </c:pt>
                <c:pt idx="143">
                  <c:v>1</c:v>
                </c:pt>
                <c:pt idx="144">
                  <c:v>2</c:v>
                </c:pt>
                <c:pt idx="145">
                  <c:v>3</c:v>
                </c:pt>
                <c:pt idx="146">
                  <c:v>4</c:v>
                </c:pt>
                <c:pt idx="147">
                  <c:v>1</c:v>
                </c:pt>
                <c:pt idx="148">
                  <c:v>2</c:v>
                </c:pt>
                <c:pt idx="149">
                  <c:v>3</c:v>
                </c:pt>
                <c:pt idx="150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581B-F34C-B185-1E77ECBCECC9}"/>
            </c:ext>
          </c:extLst>
        </c:ser>
        <c:ser>
          <c:idx val="3"/>
          <c:order val="3"/>
          <c:tx>
            <c:strRef>
              <c:f>Stats!$V$1</c:f>
              <c:strCache>
                <c:ptCount val="1"/>
                <c:pt idx="0">
                  <c:v>Laundry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Stats!$W$4:$W$154</c:f>
              <c:numCache>
                <c:formatCode>General</c:formatCode>
                <c:ptCount val="15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1</c:v>
                </c:pt>
                <c:pt idx="25">
                  <c:v>2</c:v>
                </c:pt>
                <c:pt idx="26">
                  <c:v>3</c:v>
                </c:pt>
                <c:pt idx="27">
                  <c:v>4</c:v>
                </c:pt>
                <c:pt idx="28">
                  <c:v>5</c:v>
                </c:pt>
                <c:pt idx="29">
                  <c:v>6</c:v>
                </c:pt>
                <c:pt idx="30">
                  <c:v>7</c:v>
                </c:pt>
                <c:pt idx="31">
                  <c:v>8</c:v>
                </c:pt>
                <c:pt idx="32">
                  <c:v>9</c:v>
                </c:pt>
                <c:pt idx="33">
                  <c:v>10</c:v>
                </c:pt>
                <c:pt idx="34">
                  <c:v>11</c:v>
                </c:pt>
                <c:pt idx="35">
                  <c:v>1</c:v>
                </c:pt>
                <c:pt idx="36">
                  <c:v>2</c:v>
                </c:pt>
                <c:pt idx="37">
                  <c:v>3</c:v>
                </c:pt>
                <c:pt idx="38">
                  <c:v>4</c:v>
                </c:pt>
                <c:pt idx="39">
                  <c:v>5</c:v>
                </c:pt>
                <c:pt idx="40">
                  <c:v>6</c:v>
                </c:pt>
                <c:pt idx="41">
                  <c:v>7</c:v>
                </c:pt>
                <c:pt idx="42">
                  <c:v>1</c:v>
                </c:pt>
                <c:pt idx="43">
                  <c:v>2</c:v>
                </c:pt>
                <c:pt idx="44">
                  <c:v>3</c:v>
                </c:pt>
                <c:pt idx="45">
                  <c:v>4</c:v>
                </c:pt>
                <c:pt idx="46">
                  <c:v>5</c:v>
                </c:pt>
                <c:pt idx="47">
                  <c:v>6</c:v>
                </c:pt>
                <c:pt idx="48">
                  <c:v>7</c:v>
                </c:pt>
                <c:pt idx="49">
                  <c:v>1</c:v>
                </c:pt>
                <c:pt idx="50">
                  <c:v>2</c:v>
                </c:pt>
                <c:pt idx="51">
                  <c:v>3</c:v>
                </c:pt>
                <c:pt idx="52">
                  <c:v>4</c:v>
                </c:pt>
                <c:pt idx="53">
                  <c:v>5</c:v>
                </c:pt>
                <c:pt idx="54">
                  <c:v>6</c:v>
                </c:pt>
                <c:pt idx="55">
                  <c:v>7</c:v>
                </c:pt>
                <c:pt idx="56">
                  <c:v>8</c:v>
                </c:pt>
                <c:pt idx="57">
                  <c:v>9</c:v>
                </c:pt>
                <c:pt idx="58">
                  <c:v>10</c:v>
                </c:pt>
                <c:pt idx="59">
                  <c:v>11</c:v>
                </c:pt>
                <c:pt idx="60">
                  <c:v>12</c:v>
                </c:pt>
                <c:pt idx="61">
                  <c:v>1</c:v>
                </c:pt>
                <c:pt idx="62">
                  <c:v>2</c:v>
                </c:pt>
                <c:pt idx="63">
                  <c:v>3</c:v>
                </c:pt>
                <c:pt idx="64">
                  <c:v>1</c:v>
                </c:pt>
                <c:pt idx="65">
                  <c:v>2</c:v>
                </c:pt>
                <c:pt idx="66">
                  <c:v>3</c:v>
                </c:pt>
                <c:pt idx="67">
                  <c:v>4</c:v>
                </c:pt>
                <c:pt idx="68">
                  <c:v>5</c:v>
                </c:pt>
                <c:pt idx="69">
                  <c:v>6</c:v>
                </c:pt>
                <c:pt idx="70">
                  <c:v>1</c:v>
                </c:pt>
                <c:pt idx="71">
                  <c:v>2</c:v>
                </c:pt>
                <c:pt idx="72">
                  <c:v>3</c:v>
                </c:pt>
                <c:pt idx="73">
                  <c:v>4</c:v>
                </c:pt>
                <c:pt idx="74">
                  <c:v>5</c:v>
                </c:pt>
                <c:pt idx="75">
                  <c:v>1</c:v>
                </c:pt>
                <c:pt idx="76">
                  <c:v>2</c:v>
                </c:pt>
                <c:pt idx="77">
                  <c:v>3</c:v>
                </c:pt>
                <c:pt idx="78">
                  <c:v>4</c:v>
                </c:pt>
                <c:pt idx="79">
                  <c:v>5</c:v>
                </c:pt>
                <c:pt idx="80">
                  <c:v>6</c:v>
                </c:pt>
                <c:pt idx="81">
                  <c:v>7</c:v>
                </c:pt>
                <c:pt idx="82">
                  <c:v>8</c:v>
                </c:pt>
                <c:pt idx="83">
                  <c:v>9</c:v>
                </c:pt>
                <c:pt idx="84">
                  <c:v>10</c:v>
                </c:pt>
                <c:pt idx="85">
                  <c:v>11</c:v>
                </c:pt>
                <c:pt idx="86">
                  <c:v>12</c:v>
                </c:pt>
                <c:pt idx="87">
                  <c:v>13</c:v>
                </c:pt>
                <c:pt idx="88">
                  <c:v>14</c:v>
                </c:pt>
                <c:pt idx="89">
                  <c:v>15</c:v>
                </c:pt>
                <c:pt idx="90">
                  <c:v>1</c:v>
                </c:pt>
                <c:pt idx="91">
                  <c:v>2</c:v>
                </c:pt>
                <c:pt idx="92">
                  <c:v>3</c:v>
                </c:pt>
                <c:pt idx="93">
                  <c:v>4</c:v>
                </c:pt>
                <c:pt idx="94">
                  <c:v>5</c:v>
                </c:pt>
                <c:pt idx="95">
                  <c:v>6</c:v>
                </c:pt>
                <c:pt idx="96">
                  <c:v>1</c:v>
                </c:pt>
                <c:pt idx="97">
                  <c:v>2</c:v>
                </c:pt>
                <c:pt idx="98">
                  <c:v>3</c:v>
                </c:pt>
                <c:pt idx="99">
                  <c:v>4</c:v>
                </c:pt>
                <c:pt idx="100">
                  <c:v>5</c:v>
                </c:pt>
                <c:pt idx="101">
                  <c:v>6</c:v>
                </c:pt>
                <c:pt idx="102">
                  <c:v>7</c:v>
                </c:pt>
                <c:pt idx="103">
                  <c:v>8</c:v>
                </c:pt>
                <c:pt idx="104">
                  <c:v>1</c:v>
                </c:pt>
                <c:pt idx="105">
                  <c:v>2</c:v>
                </c:pt>
                <c:pt idx="106">
                  <c:v>3</c:v>
                </c:pt>
                <c:pt idx="107">
                  <c:v>4</c:v>
                </c:pt>
                <c:pt idx="108">
                  <c:v>5</c:v>
                </c:pt>
                <c:pt idx="109">
                  <c:v>6</c:v>
                </c:pt>
                <c:pt idx="110">
                  <c:v>7</c:v>
                </c:pt>
                <c:pt idx="111">
                  <c:v>8</c:v>
                </c:pt>
                <c:pt idx="112">
                  <c:v>9</c:v>
                </c:pt>
                <c:pt idx="113">
                  <c:v>10</c:v>
                </c:pt>
                <c:pt idx="114">
                  <c:v>11</c:v>
                </c:pt>
                <c:pt idx="115">
                  <c:v>12</c:v>
                </c:pt>
                <c:pt idx="116">
                  <c:v>13</c:v>
                </c:pt>
                <c:pt idx="117">
                  <c:v>1</c:v>
                </c:pt>
                <c:pt idx="118">
                  <c:v>2</c:v>
                </c:pt>
                <c:pt idx="119">
                  <c:v>3</c:v>
                </c:pt>
                <c:pt idx="120">
                  <c:v>4</c:v>
                </c:pt>
                <c:pt idx="121">
                  <c:v>5</c:v>
                </c:pt>
                <c:pt idx="122">
                  <c:v>6</c:v>
                </c:pt>
                <c:pt idx="123">
                  <c:v>7</c:v>
                </c:pt>
                <c:pt idx="124">
                  <c:v>8</c:v>
                </c:pt>
                <c:pt idx="125">
                  <c:v>9</c:v>
                </c:pt>
                <c:pt idx="126">
                  <c:v>10</c:v>
                </c:pt>
                <c:pt idx="127">
                  <c:v>11</c:v>
                </c:pt>
                <c:pt idx="128">
                  <c:v>12</c:v>
                </c:pt>
                <c:pt idx="129">
                  <c:v>13</c:v>
                </c:pt>
                <c:pt idx="130">
                  <c:v>14</c:v>
                </c:pt>
                <c:pt idx="131">
                  <c:v>1</c:v>
                </c:pt>
                <c:pt idx="132">
                  <c:v>2</c:v>
                </c:pt>
                <c:pt idx="133">
                  <c:v>3</c:v>
                </c:pt>
                <c:pt idx="134">
                  <c:v>4</c:v>
                </c:pt>
                <c:pt idx="135">
                  <c:v>5</c:v>
                </c:pt>
                <c:pt idx="136">
                  <c:v>6</c:v>
                </c:pt>
                <c:pt idx="137">
                  <c:v>7</c:v>
                </c:pt>
                <c:pt idx="138">
                  <c:v>8</c:v>
                </c:pt>
                <c:pt idx="139">
                  <c:v>9</c:v>
                </c:pt>
                <c:pt idx="140">
                  <c:v>10</c:v>
                </c:pt>
                <c:pt idx="141">
                  <c:v>11</c:v>
                </c:pt>
                <c:pt idx="142">
                  <c:v>12</c:v>
                </c:pt>
                <c:pt idx="143">
                  <c:v>1</c:v>
                </c:pt>
                <c:pt idx="144">
                  <c:v>2</c:v>
                </c:pt>
                <c:pt idx="145">
                  <c:v>3</c:v>
                </c:pt>
                <c:pt idx="146">
                  <c:v>4</c:v>
                </c:pt>
                <c:pt idx="147">
                  <c:v>1</c:v>
                </c:pt>
                <c:pt idx="148">
                  <c:v>2</c:v>
                </c:pt>
                <c:pt idx="149">
                  <c:v>3</c:v>
                </c:pt>
                <c:pt idx="150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581B-F34C-B185-1E77ECBCECC9}"/>
            </c:ext>
          </c:extLst>
        </c:ser>
        <c:ser>
          <c:idx val="2"/>
          <c:order val="4"/>
          <c:tx>
            <c:strRef>
              <c:f>Stats!$S$1</c:f>
              <c:strCache>
                <c:ptCount val="1"/>
                <c:pt idx="0">
                  <c:v>New Shoes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dPt>
            <c:idx val="23"/>
            <c:marker>
              <c:symbol val="diamond"/>
              <c:size val="8"/>
              <c:spPr>
                <a:solidFill>
                  <a:schemeClr val="tx1"/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8-581B-F34C-B185-1E77ECBCECC9}"/>
              </c:ext>
            </c:extLst>
          </c:dPt>
          <c:dPt>
            <c:idx val="55"/>
            <c:marker>
              <c:symbol val="diamond"/>
              <c:size val="8"/>
              <c:spPr>
                <a:solidFill>
                  <a:schemeClr val="tx1"/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9-581B-F34C-B185-1E77ECBCECC9}"/>
              </c:ext>
            </c:extLst>
          </c:dPt>
          <c:dLbls>
            <c:dLbl>
              <c:idx val="23"/>
              <c:tx>
                <c:rich>
                  <a:bodyPr/>
                  <a:lstStyle/>
                  <a:p>
                    <a:r>
                      <a:rPr lang="en-US"/>
                      <a:t>Laundry; </a:t>
                    </a:r>
                    <a:fld id="{3A8A3041-D0C7-CA49-A821-EC6968D99720}" type="VALUE">
                      <a:rPr lang="en-US"/>
                      <a:pPr/>
                      <a:t>[VALUE]</a:t>
                    </a:fld>
                    <a:endParaRPr lang="en-US"/>
                  </a:p>
                </c:rich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8-581B-F34C-B185-1E77ECBCECC9}"/>
                </c:ext>
              </c:extLst>
            </c:dLbl>
            <c:dLbl>
              <c:idx val="55"/>
              <c:tx>
                <c:rich>
                  <a:bodyPr/>
                  <a:lstStyle/>
                  <a:p>
                    <a:r>
                      <a:rPr lang="en-US"/>
                      <a:t>New Shoes; </a:t>
                    </a:r>
                    <a:fld id="{D73E4166-9738-E14D-9E24-6EAEA173B524}" type="VALUE">
                      <a:rPr lang="en-US"/>
                      <a:pPr/>
                      <a:t>[VALUE]</a:t>
                    </a:fld>
                    <a:endParaRPr lang="en-US"/>
                  </a:p>
                </c:rich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9-581B-F34C-B185-1E77ECBCEC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Stats!$T$4:$T$154</c:f>
              <c:numCache>
                <c:formatCode>General</c:formatCode>
                <c:ptCount val="15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1</c:v>
                </c:pt>
                <c:pt idx="57">
                  <c:v>2</c:v>
                </c:pt>
                <c:pt idx="58">
                  <c:v>3</c:v>
                </c:pt>
                <c:pt idx="59">
                  <c:v>4</c:v>
                </c:pt>
                <c:pt idx="60">
                  <c:v>5</c:v>
                </c:pt>
                <c:pt idx="61">
                  <c:v>6</c:v>
                </c:pt>
                <c:pt idx="62">
                  <c:v>7</c:v>
                </c:pt>
                <c:pt idx="63">
                  <c:v>8</c:v>
                </c:pt>
                <c:pt idx="64">
                  <c:v>9</c:v>
                </c:pt>
                <c:pt idx="65">
                  <c:v>10</c:v>
                </c:pt>
                <c:pt idx="66">
                  <c:v>11</c:v>
                </c:pt>
                <c:pt idx="67">
                  <c:v>12</c:v>
                </c:pt>
                <c:pt idx="68">
                  <c:v>13</c:v>
                </c:pt>
                <c:pt idx="69">
                  <c:v>14</c:v>
                </c:pt>
                <c:pt idx="70">
                  <c:v>15</c:v>
                </c:pt>
                <c:pt idx="71">
                  <c:v>16</c:v>
                </c:pt>
                <c:pt idx="72">
                  <c:v>17</c:v>
                </c:pt>
                <c:pt idx="73">
                  <c:v>18</c:v>
                </c:pt>
                <c:pt idx="74">
                  <c:v>19</c:v>
                </c:pt>
                <c:pt idx="75">
                  <c:v>20</c:v>
                </c:pt>
                <c:pt idx="76">
                  <c:v>21</c:v>
                </c:pt>
                <c:pt idx="77">
                  <c:v>22</c:v>
                </c:pt>
                <c:pt idx="78">
                  <c:v>23</c:v>
                </c:pt>
                <c:pt idx="79">
                  <c:v>24</c:v>
                </c:pt>
                <c:pt idx="80">
                  <c:v>25</c:v>
                </c:pt>
                <c:pt idx="81">
                  <c:v>26</c:v>
                </c:pt>
                <c:pt idx="82">
                  <c:v>27</c:v>
                </c:pt>
                <c:pt idx="83">
                  <c:v>28</c:v>
                </c:pt>
                <c:pt idx="84">
                  <c:v>29</c:v>
                </c:pt>
                <c:pt idx="85">
                  <c:v>30</c:v>
                </c:pt>
                <c:pt idx="86">
                  <c:v>1</c:v>
                </c:pt>
                <c:pt idx="87">
                  <c:v>2</c:v>
                </c:pt>
                <c:pt idx="88">
                  <c:v>3</c:v>
                </c:pt>
                <c:pt idx="89">
                  <c:v>4</c:v>
                </c:pt>
                <c:pt idx="90">
                  <c:v>5</c:v>
                </c:pt>
                <c:pt idx="91">
                  <c:v>6</c:v>
                </c:pt>
                <c:pt idx="92">
                  <c:v>7</c:v>
                </c:pt>
                <c:pt idx="93">
                  <c:v>8</c:v>
                </c:pt>
                <c:pt idx="94">
                  <c:v>9</c:v>
                </c:pt>
                <c:pt idx="95">
                  <c:v>10</c:v>
                </c:pt>
                <c:pt idx="96">
                  <c:v>11</c:v>
                </c:pt>
                <c:pt idx="97">
                  <c:v>12</c:v>
                </c:pt>
                <c:pt idx="98">
                  <c:v>13</c:v>
                </c:pt>
                <c:pt idx="99">
                  <c:v>14</c:v>
                </c:pt>
                <c:pt idx="100">
                  <c:v>15</c:v>
                </c:pt>
                <c:pt idx="101">
                  <c:v>16</c:v>
                </c:pt>
                <c:pt idx="102">
                  <c:v>17</c:v>
                </c:pt>
                <c:pt idx="103">
                  <c:v>18</c:v>
                </c:pt>
                <c:pt idx="104">
                  <c:v>19</c:v>
                </c:pt>
                <c:pt idx="105">
                  <c:v>20</c:v>
                </c:pt>
                <c:pt idx="106">
                  <c:v>21</c:v>
                </c:pt>
                <c:pt idx="107">
                  <c:v>22</c:v>
                </c:pt>
                <c:pt idx="108">
                  <c:v>23</c:v>
                </c:pt>
                <c:pt idx="109">
                  <c:v>24</c:v>
                </c:pt>
                <c:pt idx="110">
                  <c:v>25</c:v>
                </c:pt>
                <c:pt idx="111">
                  <c:v>26</c:v>
                </c:pt>
                <c:pt idx="112">
                  <c:v>27</c:v>
                </c:pt>
                <c:pt idx="113">
                  <c:v>28</c:v>
                </c:pt>
                <c:pt idx="114">
                  <c:v>29</c:v>
                </c:pt>
                <c:pt idx="115">
                  <c:v>30</c:v>
                </c:pt>
                <c:pt idx="116">
                  <c:v>31</c:v>
                </c:pt>
                <c:pt idx="117">
                  <c:v>32</c:v>
                </c:pt>
                <c:pt idx="118">
                  <c:v>33</c:v>
                </c:pt>
                <c:pt idx="119">
                  <c:v>34</c:v>
                </c:pt>
                <c:pt idx="120">
                  <c:v>35</c:v>
                </c:pt>
                <c:pt idx="121">
                  <c:v>36</c:v>
                </c:pt>
                <c:pt idx="122">
                  <c:v>37</c:v>
                </c:pt>
                <c:pt idx="123">
                  <c:v>38</c:v>
                </c:pt>
                <c:pt idx="124">
                  <c:v>39</c:v>
                </c:pt>
                <c:pt idx="125">
                  <c:v>40</c:v>
                </c:pt>
                <c:pt idx="126">
                  <c:v>41</c:v>
                </c:pt>
                <c:pt idx="127">
                  <c:v>42</c:v>
                </c:pt>
                <c:pt idx="128">
                  <c:v>43</c:v>
                </c:pt>
                <c:pt idx="129">
                  <c:v>44</c:v>
                </c:pt>
                <c:pt idx="130">
                  <c:v>45</c:v>
                </c:pt>
                <c:pt idx="131">
                  <c:v>1</c:v>
                </c:pt>
                <c:pt idx="132">
                  <c:v>2</c:v>
                </c:pt>
                <c:pt idx="133">
                  <c:v>3</c:v>
                </c:pt>
                <c:pt idx="134">
                  <c:v>4</c:v>
                </c:pt>
                <c:pt idx="135">
                  <c:v>5</c:v>
                </c:pt>
                <c:pt idx="136">
                  <c:v>6</c:v>
                </c:pt>
                <c:pt idx="137">
                  <c:v>7</c:v>
                </c:pt>
                <c:pt idx="138">
                  <c:v>8</c:v>
                </c:pt>
                <c:pt idx="139">
                  <c:v>9</c:v>
                </c:pt>
                <c:pt idx="140">
                  <c:v>10</c:v>
                </c:pt>
                <c:pt idx="141">
                  <c:v>11</c:v>
                </c:pt>
                <c:pt idx="142">
                  <c:v>12</c:v>
                </c:pt>
                <c:pt idx="143">
                  <c:v>13</c:v>
                </c:pt>
                <c:pt idx="144">
                  <c:v>14</c:v>
                </c:pt>
                <c:pt idx="145">
                  <c:v>15</c:v>
                </c:pt>
                <c:pt idx="146">
                  <c:v>16</c:v>
                </c:pt>
                <c:pt idx="147">
                  <c:v>17</c:v>
                </c:pt>
                <c:pt idx="148">
                  <c:v>18</c:v>
                </c:pt>
                <c:pt idx="149">
                  <c:v>19</c:v>
                </c:pt>
                <c:pt idx="150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581B-F34C-B185-1E77ECBCEC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86786144"/>
        <c:axId val="286787776"/>
      </c:lineChart>
      <c:catAx>
        <c:axId val="28678614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800" b="1"/>
                  <a:t>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8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6787776"/>
        <c:crosses val="autoZero"/>
        <c:auto val="1"/>
        <c:lblAlgn val="ctr"/>
        <c:lblOffset val="100"/>
        <c:tickLblSkip val="10"/>
        <c:tickMarkSkip val="5"/>
        <c:noMultiLvlLbl val="0"/>
      </c:catAx>
      <c:valAx>
        <c:axId val="2867877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800" b="1"/>
                  <a:t>Days Since Last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67861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 sz="2400"/>
            </a:pPr>
            <a:r>
              <a:rPr lang="en-US" sz="2400" baseline="0"/>
              <a:t>Daily Mileage</a:t>
            </a:r>
            <a:endParaRPr lang="en-US" sz="2400"/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6.8492320885631897E-2"/>
          <c:y val="9.2494171880241241E-2"/>
          <c:w val="0.83011233138362261"/>
          <c:h val="0.80196555693706284"/>
        </c:manualLayout>
      </c:layout>
      <c:barChart>
        <c:barDir val="col"/>
        <c:grouping val="clustered"/>
        <c:varyColors val="0"/>
        <c:ser>
          <c:idx val="1"/>
          <c:order val="1"/>
          <c:tx>
            <c:v>Daily Total</c:v>
          </c:tx>
          <c:invertIfNegative val="0"/>
          <c:dLbls>
            <c:dLbl>
              <c:idx val="62"/>
              <c:layout>
                <c:manualLayout>
                  <c:x val="-1.1039213284816077E-3"/>
                  <c:y val="1.0387324519647584E-2"/>
                </c:manualLayout>
              </c:layout>
              <c:tx>
                <c:rich>
                  <a:bodyPr/>
                  <a:lstStyle/>
                  <a:p>
                    <a:fld id="{7F76B2E6-B862-5A4B-894C-622237B64AB8}" type="VALUE">
                      <a:rPr lang="en-US" sz="1100" b="1"/>
                      <a:pPr/>
                      <a:t>[VALUE]</a:t>
                    </a:fld>
                    <a:endParaRPr lang="en-US"/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39BE-FF45-A76B-1F55F0356429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Lit>
              <c:formatCode>General</c:formatCode>
              <c:ptCount val="132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pt idx="21">
                <c:v>22</c:v>
              </c:pt>
              <c:pt idx="22">
                <c:v>23</c:v>
              </c:pt>
              <c:pt idx="23">
                <c:v>24</c:v>
              </c:pt>
              <c:pt idx="24">
                <c:v>25</c:v>
              </c:pt>
              <c:pt idx="25">
                <c:v>26</c:v>
              </c:pt>
              <c:pt idx="26">
                <c:v>27</c:v>
              </c:pt>
              <c:pt idx="27">
                <c:v>28</c:v>
              </c:pt>
              <c:pt idx="28">
                <c:v>29</c:v>
              </c:pt>
              <c:pt idx="29">
                <c:v>30</c:v>
              </c:pt>
              <c:pt idx="30">
                <c:v>31</c:v>
              </c:pt>
              <c:pt idx="31">
                <c:v>32</c:v>
              </c:pt>
              <c:pt idx="32">
                <c:v>33</c:v>
              </c:pt>
              <c:pt idx="33">
                <c:v>34</c:v>
              </c:pt>
              <c:pt idx="34">
                <c:v>35</c:v>
              </c:pt>
              <c:pt idx="35">
                <c:v>36</c:v>
              </c:pt>
              <c:pt idx="36">
                <c:v>37</c:v>
              </c:pt>
              <c:pt idx="37">
                <c:v>38</c:v>
              </c:pt>
              <c:pt idx="38">
                <c:v>39</c:v>
              </c:pt>
              <c:pt idx="39">
                <c:v>40</c:v>
              </c:pt>
              <c:pt idx="40">
                <c:v>41</c:v>
              </c:pt>
              <c:pt idx="41">
                <c:v>42</c:v>
              </c:pt>
              <c:pt idx="42">
                <c:v>43</c:v>
              </c:pt>
              <c:pt idx="43">
                <c:v>44</c:v>
              </c:pt>
              <c:pt idx="44">
                <c:v>45</c:v>
              </c:pt>
              <c:pt idx="45">
                <c:v>46</c:v>
              </c:pt>
              <c:pt idx="46">
                <c:v>47</c:v>
              </c:pt>
              <c:pt idx="47">
                <c:v>48</c:v>
              </c:pt>
              <c:pt idx="48">
                <c:v>49</c:v>
              </c:pt>
              <c:pt idx="49">
                <c:v>50</c:v>
              </c:pt>
              <c:pt idx="50">
                <c:v>51</c:v>
              </c:pt>
              <c:pt idx="51">
                <c:v>52</c:v>
              </c:pt>
              <c:pt idx="52">
                <c:v>53</c:v>
              </c:pt>
              <c:pt idx="53">
                <c:v>54</c:v>
              </c:pt>
              <c:pt idx="54">
                <c:v>55</c:v>
              </c:pt>
              <c:pt idx="55">
                <c:v>56</c:v>
              </c:pt>
              <c:pt idx="56">
                <c:v>57</c:v>
              </c:pt>
              <c:pt idx="57">
                <c:v>58</c:v>
              </c:pt>
              <c:pt idx="58">
                <c:v>59</c:v>
              </c:pt>
              <c:pt idx="59">
                <c:v>60</c:v>
              </c:pt>
              <c:pt idx="60">
                <c:v>61</c:v>
              </c:pt>
              <c:pt idx="61">
                <c:v>62</c:v>
              </c:pt>
              <c:pt idx="62">
                <c:v>63</c:v>
              </c:pt>
              <c:pt idx="63">
                <c:v>64</c:v>
              </c:pt>
              <c:pt idx="64">
                <c:v>65</c:v>
              </c:pt>
              <c:pt idx="65">
                <c:v>66</c:v>
              </c:pt>
              <c:pt idx="66">
                <c:v>67</c:v>
              </c:pt>
              <c:pt idx="67">
                <c:v>68</c:v>
              </c:pt>
              <c:pt idx="68">
                <c:v>69</c:v>
              </c:pt>
              <c:pt idx="69">
                <c:v>70</c:v>
              </c:pt>
              <c:pt idx="70">
                <c:v>71</c:v>
              </c:pt>
              <c:pt idx="71">
                <c:v>72</c:v>
              </c:pt>
              <c:pt idx="72">
                <c:v>73</c:v>
              </c:pt>
              <c:pt idx="73">
                <c:v>74</c:v>
              </c:pt>
              <c:pt idx="74">
                <c:v>75</c:v>
              </c:pt>
              <c:pt idx="75">
                <c:v>76</c:v>
              </c:pt>
              <c:pt idx="76">
                <c:v>77</c:v>
              </c:pt>
              <c:pt idx="77">
                <c:v>78</c:v>
              </c:pt>
              <c:pt idx="78">
                <c:v>79</c:v>
              </c:pt>
              <c:pt idx="79">
                <c:v>80</c:v>
              </c:pt>
              <c:pt idx="80">
                <c:v>81</c:v>
              </c:pt>
              <c:pt idx="81">
                <c:v>82</c:v>
              </c:pt>
              <c:pt idx="82">
                <c:v>83</c:v>
              </c:pt>
              <c:pt idx="83">
                <c:v>84</c:v>
              </c:pt>
              <c:pt idx="84">
                <c:v>85</c:v>
              </c:pt>
              <c:pt idx="85">
                <c:v>86</c:v>
              </c:pt>
              <c:pt idx="86">
                <c:v>87</c:v>
              </c:pt>
              <c:pt idx="87">
                <c:v>88</c:v>
              </c:pt>
              <c:pt idx="88">
                <c:v>89</c:v>
              </c:pt>
              <c:pt idx="89">
                <c:v>90</c:v>
              </c:pt>
              <c:pt idx="90">
                <c:v>91</c:v>
              </c:pt>
              <c:pt idx="91">
                <c:v>92</c:v>
              </c:pt>
              <c:pt idx="92">
                <c:v>93</c:v>
              </c:pt>
              <c:pt idx="93">
                <c:v>94</c:v>
              </c:pt>
              <c:pt idx="94">
                <c:v>95</c:v>
              </c:pt>
              <c:pt idx="95">
                <c:v>96</c:v>
              </c:pt>
              <c:pt idx="96">
                <c:v>97</c:v>
              </c:pt>
              <c:pt idx="97">
                <c:v>98</c:v>
              </c:pt>
              <c:pt idx="98">
                <c:v>99</c:v>
              </c:pt>
              <c:pt idx="99">
                <c:v>100</c:v>
              </c:pt>
              <c:pt idx="100">
                <c:v>101</c:v>
              </c:pt>
              <c:pt idx="101">
                <c:v>102</c:v>
              </c:pt>
              <c:pt idx="102">
                <c:v>103</c:v>
              </c:pt>
              <c:pt idx="103">
                <c:v>104</c:v>
              </c:pt>
              <c:pt idx="104">
                <c:v>105</c:v>
              </c:pt>
              <c:pt idx="105">
                <c:v>106</c:v>
              </c:pt>
              <c:pt idx="106">
                <c:v>107</c:v>
              </c:pt>
              <c:pt idx="107">
                <c:v>108</c:v>
              </c:pt>
              <c:pt idx="108">
                <c:v>109</c:v>
              </c:pt>
              <c:pt idx="109">
                <c:v>110</c:v>
              </c:pt>
              <c:pt idx="110">
                <c:v>111</c:v>
              </c:pt>
              <c:pt idx="111">
                <c:v>112</c:v>
              </c:pt>
              <c:pt idx="112">
                <c:v>113</c:v>
              </c:pt>
              <c:pt idx="113">
                <c:v>114</c:v>
              </c:pt>
              <c:pt idx="114">
                <c:v>115</c:v>
              </c:pt>
              <c:pt idx="115">
                <c:v>116</c:v>
              </c:pt>
              <c:pt idx="116">
                <c:v>117</c:v>
              </c:pt>
              <c:pt idx="117">
                <c:v>118</c:v>
              </c:pt>
              <c:pt idx="118">
                <c:v>119</c:v>
              </c:pt>
              <c:pt idx="119">
                <c:v>120</c:v>
              </c:pt>
              <c:pt idx="120">
                <c:v>121</c:v>
              </c:pt>
              <c:pt idx="121">
                <c:v>122</c:v>
              </c:pt>
              <c:pt idx="122">
                <c:v>123</c:v>
              </c:pt>
              <c:pt idx="123">
                <c:v>124</c:v>
              </c:pt>
              <c:pt idx="124">
                <c:v>125</c:v>
              </c:pt>
              <c:pt idx="125">
                <c:v>126</c:v>
              </c:pt>
              <c:pt idx="126">
                <c:v>127</c:v>
              </c:pt>
              <c:pt idx="127">
                <c:v>128</c:v>
              </c:pt>
              <c:pt idx="128">
                <c:v>129</c:v>
              </c:pt>
              <c:pt idx="129">
                <c:v>130</c:v>
              </c:pt>
              <c:pt idx="130">
                <c:v>131</c:v>
              </c:pt>
              <c:pt idx="131">
                <c:v>132</c:v>
              </c:pt>
            </c:numLit>
          </c:cat>
          <c:val>
            <c:numRef>
              <c:f>Stats!$E$4:$E$154</c:f>
              <c:numCache>
                <c:formatCode>General</c:formatCode>
                <c:ptCount val="151"/>
                <c:pt idx="0">
                  <c:v>13.5</c:v>
                </c:pt>
                <c:pt idx="1">
                  <c:v>1</c:v>
                </c:pt>
                <c:pt idx="2">
                  <c:v>8</c:v>
                </c:pt>
                <c:pt idx="3">
                  <c:v>14.4</c:v>
                </c:pt>
                <c:pt idx="4">
                  <c:v>23.2</c:v>
                </c:pt>
                <c:pt idx="5">
                  <c:v>14.6</c:v>
                </c:pt>
                <c:pt idx="6">
                  <c:v>18.5</c:v>
                </c:pt>
                <c:pt idx="7">
                  <c:v>7.2</c:v>
                </c:pt>
                <c:pt idx="8">
                  <c:v>11.5</c:v>
                </c:pt>
                <c:pt idx="9">
                  <c:v>5.5</c:v>
                </c:pt>
                <c:pt idx="10">
                  <c:v>17</c:v>
                </c:pt>
                <c:pt idx="11">
                  <c:v>17</c:v>
                </c:pt>
                <c:pt idx="12">
                  <c:v>15.5</c:v>
                </c:pt>
                <c:pt idx="13">
                  <c:v>17.5</c:v>
                </c:pt>
                <c:pt idx="14">
                  <c:v>17.3</c:v>
                </c:pt>
                <c:pt idx="15">
                  <c:v>18.3</c:v>
                </c:pt>
                <c:pt idx="16">
                  <c:v>9.4</c:v>
                </c:pt>
                <c:pt idx="17">
                  <c:v>18.8</c:v>
                </c:pt>
                <c:pt idx="18">
                  <c:v>17.8</c:v>
                </c:pt>
                <c:pt idx="19">
                  <c:v>18</c:v>
                </c:pt>
                <c:pt idx="20">
                  <c:v>18.100000000000001</c:v>
                </c:pt>
                <c:pt idx="21">
                  <c:v>21.1</c:v>
                </c:pt>
                <c:pt idx="22">
                  <c:v>21</c:v>
                </c:pt>
                <c:pt idx="23">
                  <c:v>8.5</c:v>
                </c:pt>
                <c:pt idx="24">
                  <c:v>0</c:v>
                </c:pt>
                <c:pt idx="25">
                  <c:v>4</c:v>
                </c:pt>
                <c:pt idx="26">
                  <c:v>21</c:v>
                </c:pt>
                <c:pt idx="27">
                  <c:v>21</c:v>
                </c:pt>
                <c:pt idx="28">
                  <c:v>17.5</c:v>
                </c:pt>
                <c:pt idx="29">
                  <c:v>15</c:v>
                </c:pt>
                <c:pt idx="30">
                  <c:v>25</c:v>
                </c:pt>
                <c:pt idx="31">
                  <c:v>24</c:v>
                </c:pt>
                <c:pt idx="32">
                  <c:v>16</c:v>
                </c:pt>
                <c:pt idx="33">
                  <c:v>30</c:v>
                </c:pt>
                <c:pt idx="34">
                  <c:v>2.6</c:v>
                </c:pt>
                <c:pt idx="35">
                  <c:v>6.5</c:v>
                </c:pt>
                <c:pt idx="36">
                  <c:v>21.6</c:v>
                </c:pt>
                <c:pt idx="37">
                  <c:v>24</c:v>
                </c:pt>
                <c:pt idx="38">
                  <c:v>27</c:v>
                </c:pt>
                <c:pt idx="39">
                  <c:v>27.8</c:v>
                </c:pt>
                <c:pt idx="40">
                  <c:v>19</c:v>
                </c:pt>
                <c:pt idx="41">
                  <c:v>0</c:v>
                </c:pt>
                <c:pt idx="42">
                  <c:v>1</c:v>
                </c:pt>
                <c:pt idx="43">
                  <c:v>4.3</c:v>
                </c:pt>
                <c:pt idx="44">
                  <c:v>23</c:v>
                </c:pt>
                <c:pt idx="45">
                  <c:v>26.3</c:v>
                </c:pt>
                <c:pt idx="46">
                  <c:v>20</c:v>
                </c:pt>
                <c:pt idx="47">
                  <c:v>20</c:v>
                </c:pt>
                <c:pt idx="48">
                  <c:v>10</c:v>
                </c:pt>
                <c:pt idx="49">
                  <c:v>20</c:v>
                </c:pt>
                <c:pt idx="50">
                  <c:v>25</c:v>
                </c:pt>
                <c:pt idx="51">
                  <c:v>24.7</c:v>
                </c:pt>
                <c:pt idx="52">
                  <c:v>17.600000000000001</c:v>
                </c:pt>
                <c:pt idx="53">
                  <c:v>25.5</c:v>
                </c:pt>
                <c:pt idx="54">
                  <c:v>25.3</c:v>
                </c:pt>
                <c:pt idx="55">
                  <c:v>12</c:v>
                </c:pt>
                <c:pt idx="56">
                  <c:v>24.5</c:v>
                </c:pt>
                <c:pt idx="57">
                  <c:v>16</c:v>
                </c:pt>
                <c:pt idx="58">
                  <c:v>30</c:v>
                </c:pt>
                <c:pt idx="59">
                  <c:v>25.2</c:v>
                </c:pt>
                <c:pt idx="60">
                  <c:v>6</c:v>
                </c:pt>
                <c:pt idx="61">
                  <c:v>2.7</c:v>
                </c:pt>
                <c:pt idx="62">
                  <c:v>35</c:v>
                </c:pt>
                <c:pt idx="63">
                  <c:v>15.2</c:v>
                </c:pt>
                <c:pt idx="64">
                  <c:v>9</c:v>
                </c:pt>
                <c:pt idx="65">
                  <c:v>19.2</c:v>
                </c:pt>
                <c:pt idx="66">
                  <c:v>21.1</c:v>
                </c:pt>
                <c:pt idx="67">
                  <c:v>21.3</c:v>
                </c:pt>
                <c:pt idx="68">
                  <c:v>26.4</c:v>
                </c:pt>
                <c:pt idx="69">
                  <c:v>22.3</c:v>
                </c:pt>
                <c:pt idx="70">
                  <c:v>22.3</c:v>
                </c:pt>
                <c:pt idx="71">
                  <c:v>27.2</c:v>
                </c:pt>
                <c:pt idx="72">
                  <c:v>22.7</c:v>
                </c:pt>
                <c:pt idx="73">
                  <c:v>30.5</c:v>
                </c:pt>
                <c:pt idx="74">
                  <c:v>11</c:v>
                </c:pt>
                <c:pt idx="75">
                  <c:v>0</c:v>
                </c:pt>
                <c:pt idx="76">
                  <c:v>25.5</c:v>
                </c:pt>
                <c:pt idx="77">
                  <c:v>28.5</c:v>
                </c:pt>
                <c:pt idx="78">
                  <c:v>18</c:v>
                </c:pt>
                <c:pt idx="79">
                  <c:v>22</c:v>
                </c:pt>
                <c:pt idx="80">
                  <c:v>23.1</c:v>
                </c:pt>
                <c:pt idx="81">
                  <c:v>24.1</c:v>
                </c:pt>
                <c:pt idx="82">
                  <c:v>5.5</c:v>
                </c:pt>
                <c:pt idx="83">
                  <c:v>27.8</c:v>
                </c:pt>
                <c:pt idx="84">
                  <c:v>26.5</c:v>
                </c:pt>
                <c:pt idx="85">
                  <c:v>20.399999999999999</c:v>
                </c:pt>
                <c:pt idx="86">
                  <c:v>6.3</c:v>
                </c:pt>
                <c:pt idx="87">
                  <c:v>8.8000000000000007</c:v>
                </c:pt>
                <c:pt idx="88">
                  <c:v>21</c:v>
                </c:pt>
                <c:pt idx="89">
                  <c:v>0</c:v>
                </c:pt>
                <c:pt idx="90">
                  <c:v>11.5</c:v>
                </c:pt>
                <c:pt idx="91">
                  <c:v>16</c:v>
                </c:pt>
                <c:pt idx="92">
                  <c:v>20.399999999999999</c:v>
                </c:pt>
                <c:pt idx="93">
                  <c:v>19</c:v>
                </c:pt>
                <c:pt idx="94">
                  <c:v>13.4</c:v>
                </c:pt>
                <c:pt idx="95">
                  <c:v>0</c:v>
                </c:pt>
                <c:pt idx="96">
                  <c:v>0</c:v>
                </c:pt>
                <c:pt idx="97">
                  <c:v>13.2</c:v>
                </c:pt>
                <c:pt idx="98">
                  <c:v>19.5</c:v>
                </c:pt>
                <c:pt idx="99">
                  <c:v>23.5</c:v>
                </c:pt>
                <c:pt idx="100">
                  <c:v>10.199999999999999</c:v>
                </c:pt>
                <c:pt idx="101">
                  <c:v>24.5</c:v>
                </c:pt>
                <c:pt idx="102">
                  <c:v>24.7</c:v>
                </c:pt>
                <c:pt idx="103">
                  <c:v>10</c:v>
                </c:pt>
                <c:pt idx="104">
                  <c:v>16.5</c:v>
                </c:pt>
                <c:pt idx="105">
                  <c:v>24.1</c:v>
                </c:pt>
                <c:pt idx="106">
                  <c:v>28</c:v>
                </c:pt>
                <c:pt idx="107">
                  <c:v>23.3</c:v>
                </c:pt>
                <c:pt idx="108">
                  <c:v>14.4</c:v>
                </c:pt>
                <c:pt idx="109">
                  <c:v>0</c:v>
                </c:pt>
                <c:pt idx="110">
                  <c:v>13.3</c:v>
                </c:pt>
                <c:pt idx="111">
                  <c:v>22.7</c:v>
                </c:pt>
                <c:pt idx="112">
                  <c:v>23</c:v>
                </c:pt>
                <c:pt idx="113">
                  <c:v>22</c:v>
                </c:pt>
                <c:pt idx="114">
                  <c:v>22</c:v>
                </c:pt>
                <c:pt idx="115">
                  <c:v>14.3</c:v>
                </c:pt>
                <c:pt idx="116">
                  <c:v>0</c:v>
                </c:pt>
                <c:pt idx="117">
                  <c:v>11.2</c:v>
                </c:pt>
                <c:pt idx="118">
                  <c:v>30.8</c:v>
                </c:pt>
                <c:pt idx="119">
                  <c:v>23.6</c:v>
                </c:pt>
                <c:pt idx="120">
                  <c:v>8.6</c:v>
                </c:pt>
                <c:pt idx="121">
                  <c:v>26.7</c:v>
                </c:pt>
                <c:pt idx="122">
                  <c:v>28</c:v>
                </c:pt>
                <c:pt idx="123">
                  <c:v>25.6</c:v>
                </c:pt>
                <c:pt idx="124">
                  <c:v>17.2</c:v>
                </c:pt>
                <c:pt idx="125">
                  <c:v>27.2</c:v>
                </c:pt>
                <c:pt idx="126">
                  <c:v>21</c:v>
                </c:pt>
                <c:pt idx="127">
                  <c:v>24.8</c:v>
                </c:pt>
                <c:pt idx="128">
                  <c:v>27.9</c:v>
                </c:pt>
                <c:pt idx="129">
                  <c:v>28.1</c:v>
                </c:pt>
                <c:pt idx="130">
                  <c:v>20.3</c:v>
                </c:pt>
                <c:pt idx="131">
                  <c:v>0</c:v>
                </c:pt>
                <c:pt idx="132">
                  <c:v>21.6</c:v>
                </c:pt>
                <c:pt idx="133">
                  <c:v>26.1</c:v>
                </c:pt>
                <c:pt idx="134">
                  <c:v>23.8</c:v>
                </c:pt>
                <c:pt idx="135">
                  <c:v>18.5</c:v>
                </c:pt>
                <c:pt idx="136">
                  <c:v>27.5</c:v>
                </c:pt>
                <c:pt idx="137">
                  <c:v>26.1</c:v>
                </c:pt>
                <c:pt idx="138">
                  <c:v>27.5</c:v>
                </c:pt>
                <c:pt idx="139">
                  <c:v>30.2</c:v>
                </c:pt>
                <c:pt idx="140">
                  <c:v>9.1</c:v>
                </c:pt>
                <c:pt idx="141">
                  <c:v>19.2</c:v>
                </c:pt>
                <c:pt idx="142">
                  <c:v>18</c:v>
                </c:pt>
                <c:pt idx="143">
                  <c:v>14.5</c:v>
                </c:pt>
                <c:pt idx="144">
                  <c:v>15.5</c:v>
                </c:pt>
                <c:pt idx="145">
                  <c:v>26.4</c:v>
                </c:pt>
                <c:pt idx="146">
                  <c:v>21.9</c:v>
                </c:pt>
                <c:pt idx="147">
                  <c:v>13.7</c:v>
                </c:pt>
                <c:pt idx="148">
                  <c:v>23</c:v>
                </c:pt>
                <c:pt idx="149">
                  <c:v>27</c:v>
                </c:pt>
                <c:pt idx="150">
                  <c:v>21.4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9BE-FF45-A76B-1F55F03564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02543480"/>
        <c:axId val="2102536328"/>
      </c:barChart>
      <c:lineChart>
        <c:grouping val="standard"/>
        <c:varyColors val="0"/>
        <c:ser>
          <c:idx val="0"/>
          <c:order val="0"/>
          <c:tx>
            <c:v>Running Average</c:v>
          </c:tx>
          <c:spPr>
            <a:ln>
              <a:solidFill>
                <a:srgbClr val="008000"/>
              </a:solidFill>
            </a:ln>
          </c:spPr>
          <c:marker>
            <c:symbol val="none"/>
          </c:marker>
          <c:dLbls>
            <c:dLbl>
              <c:idx val="150"/>
              <c:layout>
                <c:manualLayout>
                  <c:x val="-4.4156853139262686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39BE-FF45-A76B-1F55F035642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/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Stats!$D$4:$D$154</c:f>
              <c:numCache>
                <c:formatCode>General</c:formatCode>
                <c:ptCount val="151"/>
                <c:pt idx="0">
                  <c:v>1</c:v>
                </c:pt>
                <c:pt idx="1">
                  <c:v>1.2</c:v>
                </c:pt>
                <c:pt idx="2">
                  <c:v>1.5</c:v>
                </c:pt>
                <c:pt idx="3">
                  <c:v>2</c:v>
                </c:pt>
                <c:pt idx="4">
                  <c:v>3</c:v>
                </c:pt>
                <c:pt idx="5">
                  <c:v>4</c:v>
                </c:pt>
                <c:pt idx="6">
                  <c:v>5</c:v>
                </c:pt>
                <c:pt idx="7">
                  <c:v>6</c:v>
                </c:pt>
                <c:pt idx="8">
                  <c:v>7</c:v>
                </c:pt>
                <c:pt idx="9">
                  <c:v>8</c:v>
                </c:pt>
                <c:pt idx="10">
                  <c:v>9</c:v>
                </c:pt>
                <c:pt idx="11">
                  <c:v>10</c:v>
                </c:pt>
                <c:pt idx="12">
                  <c:v>11</c:v>
                </c:pt>
                <c:pt idx="13">
                  <c:v>12</c:v>
                </c:pt>
                <c:pt idx="14">
                  <c:v>13</c:v>
                </c:pt>
                <c:pt idx="15">
                  <c:v>14</c:v>
                </c:pt>
                <c:pt idx="16">
                  <c:v>15</c:v>
                </c:pt>
                <c:pt idx="17">
                  <c:v>16</c:v>
                </c:pt>
                <c:pt idx="18">
                  <c:v>17</c:v>
                </c:pt>
                <c:pt idx="19">
                  <c:v>18</c:v>
                </c:pt>
                <c:pt idx="20">
                  <c:v>19</c:v>
                </c:pt>
                <c:pt idx="21">
                  <c:v>20</c:v>
                </c:pt>
                <c:pt idx="22">
                  <c:v>21</c:v>
                </c:pt>
                <c:pt idx="23">
                  <c:v>22</c:v>
                </c:pt>
                <c:pt idx="24">
                  <c:v>23</c:v>
                </c:pt>
                <c:pt idx="25">
                  <c:v>24</c:v>
                </c:pt>
                <c:pt idx="26">
                  <c:v>25</c:v>
                </c:pt>
                <c:pt idx="27">
                  <c:v>26</c:v>
                </c:pt>
                <c:pt idx="28">
                  <c:v>27</c:v>
                </c:pt>
                <c:pt idx="29">
                  <c:v>28</c:v>
                </c:pt>
                <c:pt idx="30">
                  <c:v>29</c:v>
                </c:pt>
                <c:pt idx="31">
                  <c:v>30</c:v>
                </c:pt>
                <c:pt idx="32">
                  <c:v>31</c:v>
                </c:pt>
                <c:pt idx="33">
                  <c:v>32</c:v>
                </c:pt>
                <c:pt idx="34">
                  <c:v>33</c:v>
                </c:pt>
                <c:pt idx="35">
                  <c:v>34</c:v>
                </c:pt>
                <c:pt idx="36">
                  <c:v>35</c:v>
                </c:pt>
                <c:pt idx="37">
                  <c:v>36</c:v>
                </c:pt>
                <c:pt idx="38">
                  <c:v>37</c:v>
                </c:pt>
                <c:pt idx="39">
                  <c:v>38</c:v>
                </c:pt>
                <c:pt idx="40">
                  <c:v>39</c:v>
                </c:pt>
                <c:pt idx="41">
                  <c:v>40</c:v>
                </c:pt>
                <c:pt idx="42">
                  <c:v>41</c:v>
                </c:pt>
                <c:pt idx="43">
                  <c:v>42</c:v>
                </c:pt>
                <c:pt idx="44">
                  <c:v>43</c:v>
                </c:pt>
                <c:pt idx="45">
                  <c:v>44</c:v>
                </c:pt>
                <c:pt idx="46">
                  <c:v>45</c:v>
                </c:pt>
                <c:pt idx="47">
                  <c:v>46</c:v>
                </c:pt>
                <c:pt idx="48">
                  <c:v>47</c:v>
                </c:pt>
                <c:pt idx="49">
                  <c:v>48</c:v>
                </c:pt>
                <c:pt idx="50">
                  <c:v>49</c:v>
                </c:pt>
                <c:pt idx="51">
                  <c:v>50</c:v>
                </c:pt>
                <c:pt idx="52">
                  <c:v>51</c:v>
                </c:pt>
                <c:pt idx="53">
                  <c:v>52</c:v>
                </c:pt>
                <c:pt idx="54">
                  <c:v>53</c:v>
                </c:pt>
                <c:pt idx="55">
                  <c:v>54</c:v>
                </c:pt>
                <c:pt idx="56">
                  <c:v>55</c:v>
                </c:pt>
                <c:pt idx="57">
                  <c:v>56</c:v>
                </c:pt>
                <c:pt idx="58">
                  <c:v>57</c:v>
                </c:pt>
                <c:pt idx="59">
                  <c:v>58</c:v>
                </c:pt>
                <c:pt idx="60">
                  <c:v>59</c:v>
                </c:pt>
                <c:pt idx="61">
                  <c:v>60</c:v>
                </c:pt>
                <c:pt idx="62">
                  <c:v>61</c:v>
                </c:pt>
                <c:pt idx="63">
                  <c:v>62</c:v>
                </c:pt>
                <c:pt idx="64">
                  <c:v>63</c:v>
                </c:pt>
                <c:pt idx="65">
                  <c:v>64</c:v>
                </c:pt>
                <c:pt idx="66">
                  <c:v>65</c:v>
                </c:pt>
                <c:pt idx="67">
                  <c:v>66</c:v>
                </c:pt>
                <c:pt idx="68">
                  <c:v>67</c:v>
                </c:pt>
                <c:pt idx="69">
                  <c:v>68</c:v>
                </c:pt>
                <c:pt idx="70">
                  <c:v>69</c:v>
                </c:pt>
                <c:pt idx="71">
                  <c:v>70</c:v>
                </c:pt>
                <c:pt idx="72">
                  <c:v>71</c:v>
                </c:pt>
                <c:pt idx="73">
                  <c:v>72</c:v>
                </c:pt>
                <c:pt idx="74">
                  <c:v>73</c:v>
                </c:pt>
                <c:pt idx="75">
                  <c:v>74</c:v>
                </c:pt>
                <c:pt idx="76">
                  <c:v>75</c:v>
                </c:pt>
                <c:pt idx="77">
                  <c:v>76</c:v>
                </c:pt>
                <c:pt idx="78">
                  <c:v>77</c:v>
                </c:pt>
                <c:pt idx="79">
                  <c:v>78</c:v>
                </c:pt>
                <c:pt idx="80">
                  <c:v>79</c:v>
                </c:pt>
                <c:pt idx="81">
                  <c:v>80</c:v>
                </c:pt>
                <c:pt idx="82">
                  <c:v>81</c:v>
                </c:pt>
                <c:pt idx="83">
                  <c:v>82</c:v>
                </c:pt>
                <c:pt idx="84">
                  <c:v>83</c:v>
                </c:pt>
                <c:pt idx="85">
                  <c:v>84</c:v>
                </c:pt>
                <c:pt idx="86">
                  <c:v>85</c:v>
                </c:pt>
                <c:pt idx="87">
                  <c:v>86</c:v>
                </c:pt>
                <c:pt idx="88">
                  <c:v>87</c:v>
                </c:pt>
                <c:pt idx="89">
                  <c:v>88</c:v>
                </c:pt>
                <c:pt idx="90">
                  <c:v>89</c:v>
                </c:pt>
                <c:pt idx="91">
                  <c:v>90</c:v>
                </c:pt>
                <c:pt idx="92">
                  <c:v>91</c:v>
                </c:pt>
                <c:pt idx="93">
                  <c:v>92</c:v>
                </c:pt>
                <c:pt idx="94">
                  <c:v>93</c:v>
                </c:pt>
                <c:pt idx="95">
                  <c:v>94</c:v>
                </c:pt>
                <c:pt idx="96">
                  <c:v>95</c:v>
                </c:pt>
                <c:pt idx="97">
                  <c:v>96</c:v>
                </c:pt>
                <c:pt idx="98">
                  <c:v>97</c:v>
                </c:pt>
                <c:pt idx="99">
                  <c:v>98</c:v>
                </c:pt>
                <c:pt idx="100">
                  <c:v>99</c:v>
                </c:pt>
                <c:pt idx="101">
                  <c:v>100</c:v>
                </c:pt>
                <c:pt idx="102">
                  <c:v>101</c:v>
                </c:pt>
                <c:pt idx="103">
                  <c:v>102</c:v>
                </c:pt>
                <c:pt idx="104">
                  <c:v>103</c:v>
                </c:pt>
                <c:pt idx="105">
                  <c:v>104</c:v>
                </c:pt>
                <c:pt idx="106">
                  <c:v>105</c:v>
                </c:pt>
                <c:pt idx="107">
                  <c:v>106</c:v>
                </c:pt>
                <c:pt idx="108">
                  <c:v>107</c:v>
                </c:pt>
                <c:pt idx="109">
                  <c:v>108</c:v>
                </c:pt>
                <c:pt idx="110">
                  <c:v>109</c:v>
                </c:pt>
                <c:pt idx="111">
                  <c:v>110</c:v>
                </c:pt>
                <c:pt idx="112">
                  <c:v>111</c:v>
                </c:pt>
                <c:pt idx="113">
                  <c:v>112</c:v>
                </c:pt>
                <c:pt idx="114">
                  <c:v>113</c:v>
                </c:pt>
                <c:pt idx="115">
                  <c:v>114</c:v>
                </c:pt>
                <c:pt idx="116">
                  <c:v>115</c:v>
                </c:pt>
                <c:pt idx="117">
                  <c:v>116</c:v>
                </c:pt>
                <c:pt idx="118">
                  <c:v>117</c:v>
                </c:pt>
                <c:pt idx="119">
                  <c:v>118</c:v>
                </c:pt>
                <c:pt idx="120">
                  <c:v>119</c:v>
                </c:pt>
                <c:pt idx="121">
                  <c:v>120</c:v>
                </c:pt>
                <c:pt idx="122">
                  <c:v>121</c:v>
                </c:pt>
                <c:pt idx="123">
                  <c:v>122</c:v>
                </c:pt>
                <c:pt idx="124">
                  <c:v>123</c:v>
                </c:pt>
                <c:pt idx="125">
                  <c:v>124</c:v>
                </c:pt>
                <c:pt idx="126">
                  <c:v>125</c:v>
                </c:pt>
                <c:pt idx="127">
                  <c:v>126</c:v>
                </c:pt>
                <c:pt idx="128">
                  <c:v>127</c:v>
                </c:pt>
                <c:pt idx="129">
                  <c:v>128</c:v>
                </c:pt>
                <c:pt idx="130">
                  <c:v>129</c:v>
                </c:pt>
                <c:pt idx="131">
                  <c:v>130</c:v>
                </c:pt>
                <c:pt idx="132">
                  <c:v>131</c:v>
                </c:pt>
                <c:pt idx="133">
                  <c:v>132</c:v>
                </c:pt>
                <c:pt idx="134">
                  <c:v>133</c:v>
                </c:pt>
                <c:pt idx="135">
                  <c:v>134</c:v>
                </c:pt>
                <c:pt idx="136">
                  <c:v>135</c:v>
                </c:pt>
                <c:pt idx="137">
                  <c:v>136</c:v>
                </c:pt>
                <c:pt idx="138">
                  <c:v>137</c:v>
                </c:pt>
                <c:pt idx="139">
                  <c:v>138</c:v>
                </c:pt>
                <c:pt idx="140">
                  <c:v>139</c:v>
                </c:pt>
                <c:pt idx="141">
                  <c:v>140</c:v>
                </c:pt>
                <c:pt idx="142">
                  <c:v>141</c:v>
                </c:pt>
                <c:pt idx="143">
                  <c:v>142</c:v>
                </c:pt>
                <c:pt idx="144">
                  <c:v>143</c:v>
                </c:pt>
                <c:pt idx="145">
                  <c:v>144</c:v>
                </c:pt>
                <c:pt idx="146">
                  <c:v>145</c:v>
                </c:pt>
                <c:pt idx="147">
                  <c:v>146</c:v>
                </c:pt>
                <c:pt idx="148">
                  <c:v>147</c:v>
                </c:pt>
                <c:pt idx="149">
                  <c:v>148</c:v>
                </c:pt>
                <c:pt idx="150">
                  <c:v>149</c:v>
                </c:pt>
              </c:numCache>
            </c:numRef>
          </c:cat>
          <c:val>
            <c:numRef>
              <c:f>Stats!$H$4:$H$154</c:f>
              <c:numCache>
                <c:formatCode>0.00</c:formatCode>
                <c:ptCount val="151"/>
                <c:pt idx="0">
                  <c:v>13.5</c:v>
                </c:pt>
                <c:pt idx="1">
                  <c:v>12.083333333333334</c:v>
                </c:pt>
                <c:pt idx="2">
                  <c:v>15</c:v>
                </c:pt>
                <c:pt idx="3">
                  <c:v>18.45</c:v>
                </c:pt>
                <c:pt idx="4">
                  <c:v>20.033333333333335</c:v>
                </c:pt>
                <c:pt idx="5">
                  <c:v>18.675000000000001</c:v>
                </c:pt>
                <c:pt idx="6">
                  <c:v>18.639999999999997</c:v>
                </c:pt>
                <c:pt idx="7">
                  <c:v>16.733333333333331</c:v>
                </c:pt>
                <c:pt idx="8">
                  <c:v>15.985714285714284</c:v>
                </c:pt>
                <c:pt idx="9">
                  <c:v>14.674999999999999</c:v>
                </c:pt>
                <c:pt idx="10">
                  <c:v>14.93333333333333</c:v>
                </c:pt>
                <c:pt idx="11">
                  <c:v>15.139999999999997</c:v>
                </c:pt>
                <c:pt idx="12">
                  <c:v>15.17272727272727</c:v>
                </c:pt>
                <c:pt idx="13">
                  <c:v>15.366666666666665</c:v>
                </c:pt>
                <c:pt idx="14">
                  <c:v>15.515384615384615</c:v>
                </c:pt>
                <c:pt idx="15">
                  <c:v>15.714285714285714</c:v>
                </c:pt>
                <c:pt idx="16">
                  <c:v>15.293333333333333</c:v>
                </c:pt>
                <c:pt idx="17">
                  <c:v>15.512500000000001</c:v>
                </c:pt>
                <c:pt idx="18">
                  <c:v>15.647058823529411</c:v>
                </c:pt>
                <c:pt idx="19">
                  <c:v>15.777777777777779</c:v>
                </c:pt>
                <c:pt idx="20">
                  <c:v>15.9</c:v>
                </c:pt>
                <c:pt idx="21">
                  <c:v>16.160000000000004</c:v>
                </c:pt>
                <c:pt idx="22">
                  <c:v>16.390476190476189</c:v>
                </c:pt>
                <c:pt idx="23">
                  <c:v>16.031818181818181</c:v>
                </c:pt>
                <c:pt idx="24">
                  <c:v>15.334782608695651</c:v>
                </c:pt>
                <c:pt idx="25">
                  <c:v>14.862499999999999</c:v>
                </c:pt>
                <c:pt idx="26">
                  <c:v>15.107999999999999</c:v>
                </c:pt>
                <c:pt idx="27">
                  <c:v>15.334615384615384</c:v>
                </c:pt>
                <c:pt idx="28">
                  <c:v>15.414814814814815</c:v>
                </c:pt>
                <c:pt idx="29">
                  <c:v>15.4</c:v>
                </c:pt>
                <c:pt idx="30">
                  <c:v>15.73103448275862</c:v>
                </c:pt>
                <c:pt idx="31">
                  <c:v>16.006666666666668</c:v>
                </c:pt>
                <c:pt idx="32">
                  <c:v>16.006451612903227</c:v>
                </c:pt>
                <c:pt idx="33">
                  <c:v>16.443750000000001</c:v>
                </c:pt>
                <c:pt idx="34">
                  <c:v>16.024242424242424</c:v>
                </c:pt>
                <c:pt idx="35">
                  <c:v>15.744117647058822</c:v>
                </c:pt>
                <c:pt idx="36">
                  <c:v>15.911428571428571</c:v>
                </c:pt>
                <c:pt idx="37">
                  <c:v>16.136111111111109</c:v>
                </c:pt>
                <c:pt idx="38">
                  <c:v>16.429729729729729</c:v>
                </c:pt>
                <c:pt idx="39">
                  <c:v>16.728947368421053</c:v>
                </c:pt>
                <c:pt idx="40">
                  <c:v>16.78717948717949</c:v>
                </c:pt>
                <c:pt idx="41">
                  <c:v>16.3675</c:v>
                </c:pt>
                <c:pt idx="42">
                  <c:v>15.99268292682927</c:v>
                </c:pt>
                <c:pt idx="43">
                  <c:v>15.714285714285714</c:v>
                </c:pt>
                <c:pt idx="44">
                  <c:v>15.883720930232558</c:v>
                </c:pt>
                <c:pt idx="45">
                  <c:v>16.120454545454546</c:v>
                </c:pt>
                <c:pt idx="46">
                  <c:v>16.206666666666667</c:v>
                </c:pt>
                <c:pt idx="47">
                  <c:v>16.289130434782606</c:v>
                </c:pt>
                <c:pt idx="48">
                  <c:v>16.155319148936169</c:v>
                </c:pt>
                <c:pt idx="49">
                  <c:v>16.235416666666666</c:v>
                </c:pt>
                <c:pt idx="50">
                  <c:v>16.414285714285715</c:v>
                </c:pt>
                <c:pt idx="51">
                  <c:v>16.579999999999998</c:v>
                </c:pt>
                <c:pt idx="52">
                  <c:v>16.600000000000001</c:v>
                </c:pt>
                <c:pt idx="53">
                  <c:v>16.771153846153847</c:v>
                </c:pt>
                <c:pt idx="54">
                  <c:v>16.932075471698113</c:v>
                </c:pt>
                <c:pt idx="55">
                  <c:v>16.840740740740742</c:v>
                </c:pt>
                <c:pt idx="56">
                  <c:v>16.98</c:v>
                </c:pt>
                <c:pt idx="57">
                  <c:v>16.962499999999999</c:v>
                </c:pt>
                <c:pt idx="58">
                  <c:v>17.191228070175438</c:v>
                </c:pt>
                <c:pt idx="59">
                  <c:v>17.329310344827586</c:v>
                </c:pt>
                <c:pt idx="60">
                  <c:v>17.13728813559322</c:v>
                </c:pt>
                <c:pt idx="61">
                  <c:v>16.896666666666665</c:v>
                </c:pt>
                <c:pt idx="62">
                  <c:v>17.193442622950819</c:v>
                </c:pt>
                <c:pt idx="63">
                  <c:v>17.161290322580644</c:v>
                </c:pt>
                <c:pt idx="64">
                  <c:v>17.031746031746032</c:v>
                </c:pt>
                <c:pt idx="65">
                  <c:v>17.065625000000001</c:v>
                </c:pt>
                <c:pt idx="66">
                  <c:v>17.127692307692307</c:v>
                </c:pt>
                <c:pt idx="67">
                  <c:v>17.190909090909088</c:v>
                </c:pt>
                <c:pt idx="68">
                  <c:v>17.328358208955223</c:v>
                </c:pt>
                <c:pt idx="69">
                  <c:v>17.401470588235295</c:v>
                </c:pt>
                <c:pt idx="70">
                  <c:v>17.47246376811594</c:v>
                </c:pt>
                <c:pt idx="71">
                  <c:v>17.611428571428572</c:v>
                </c:pt>
                <c:pt idx="72">
                  <c:v>17.683098591549296</c:v>
                </c:pt>
                <c:pt idx="73">
                  <c:v>17.861111111111111</c:v>
                </c:pt>
                <c:pt idx="74">
                  <c:v>17.767123287671232</c:v>
                </c:pt>
                <c:pt idx="75">
                  <c:v>17.527027027027028</c:v>
                </c:pt>
                <c:pt idx="76">
                  <c:v>17.633333333333333</c:v>
                </c:pt>
                <c:pt idx="77">
                  <c:v>17.776315789473685</c:v>
                </c:pt>
                <c:pt idx="78">
                  <c:v>17.779220779220779</c:v>
                </c:pt>
                <c:pt idx="79">
                  <c:v>17.833333333333332</c:v>
                </c:pt>
                <c:pt idx="80">
                  <c:v>17.899999999999999</c:v>
                </c:pt>
                <c:pt idx="81">
                  <c:v>17.977499999999999</c:v>
                </c:pt>
                <c:pt idx="82">
                  <c:v>17.823456790123458</c:v>
                </c:pt>
                <c:pt idx="83">
                  <c:v>17.945121951219512</c:v>
                </c:pt>
                <c:pt idx="84">
                  <c:v>18.048192771084338</c:v>
                </c:pt>
                <c:pt idx="85">
                  <c:v>18.076190476190476</c:v>
                </c:pt>
                <c:pt idx="86">
                  <c:v>17.937647058823529</c:v>
                </c:pt>
                <c:pt idx="87">
                  <c:v>17.831395348837209</c:v>
                </c:pt>
                <c:pt idx="88">
                  <c:v>17.867816091954023</c:v>
                </c:pt>
                <c:pt idx="89">
                  <c:v>17.664772727272727</c:v>
                </c:pt>
                <c:pt idx="90">
                  <c:v>17.59550561797753</c:v>
                </c:pt>
                <c:pt idx="91">
                  <c:v>17.577777777777779</c:v>
                </c:pt>
                <c:pt idx="92">
                  <c:v>17.60879120879121</c:v>
                </c:pt>
                <c:pt idx="93">
                  <c:v>17.623913043478261</c:v>
                </c:pt>
                <c:pt idx="94">
                  <c:v>17.578494623655914</c:v>
                </c:pt>
                <c:pt idx="95">
                  <c:v>17.391489361702128</c:v>
                </c:pt>
                <c:pt idx="96">
                  <c:v>17.208421052631579</c:v>
                </c:pt>
                <c:pt idx="97">
                  <c:v>17.166666666666668</c:v>
                </c:pt>
                <c:pt idx="98">
                  <c:v>17.190721649484537</c:v>
                </c:pt>
                <c:pt idx="99">
                  <c:v>17.255102040816325</c:v>
                </c:pt>
                <c:pt idx="100">
                  <c:v>17.183838383838385</c:v>
                </c:pt>
                <c:pt idx="101">
                  <c:v>17.257000000000001</c:v>
                </c:pt>
                <c:pt idx="102">
                  <c:v>17.330693069306932</c:v>
                </c:pt>
                <c:pt idx="103">
                  <c:v>17.258823529411767</c:v>
                </c:pt>
                <c:pt idx="104">
                  <c:v>17.251456310679611</c:v>
                </c:pt>
                <c:pt idx="105">
                  <c:v>17.317307692307693</c:v>
                </c:pt>
                <c:pt idx="106">
                  <c:v>17.419047619047618</c:v>
                </c:pt>
                <c:pt idx="107">
                  <c:v>17.474528301886792</c:v>
                </c:pt>
                <c:pt idx="108">
                  <c:v>17.445794392523364</c:v>
                </c:pt>
                <c:pt idx="109">
                  <c:v>17.284259259259258</c:v>
                </c:pt>
                <c:pt idx="110">
                  <c:v>17.24770642201835</c:v>
                </c:pt>
                <c:pt idx="111">
                  <c:v>17.297272727272727</c:v>
                </c:pt>
                <c:pt idx="112">
                  <c:v>17.348648648648648</c:v>
                </c:pt>
                <c:pt idx="113">
                  <c:v>17.390178571428571</c:v>
                </c:pt>
                <c:pt idx="114">
                  <c:v>17.430973451327436</c:v>
                </c:pt>
                <c:pt idx="115">
                  <c:v>17.403508771929825</c:v>
                </c:pt>
                <c:pt idx="116">
                  <c:v>17.252173913043478</c:v>
                </c:pt>
                <c:pt idx="117">
                  <c:v>17.2</c:v>
                </c:pt>
                <c:pt idx="118">
                  <c:v>17.316239316239315</c:v>
                </c:pt>
                <c:pt idx="119">
                  <c:v>17.369491525423729</c:v>
                </c:pt>
                <c:pt idx="120">
                  <c:v>17.29579831932773</c:v>
                </c:pt>
                <c:pt idx="121">
                  <c:v>17.374166666666667</c:v>
                </c:pt>
                <c:pt idx="122">
                  <c:v>17.46198347107438</c:v>
                </c:pt>
                <c:pt idx="123">
                  <c:v>17.528688524590162</c:v>
                </c:pt>
                <c:pt idx="124">
                  <c:v>17.526016260162599</c:v>
                </c:pt>
                <c:pt idx="125">
                  <c:v>17.604032258064517</c:v>
                </c:pt>
                <c:pt idx="126">
                  <c:v>17.6312</c:v>
                </c:pt>
                <c:pt idx="127">
                  <c:v>17.688095238095237</c:v>
                </c:pt>
                <c:pt idx="128">
                  <c:v>17.768503937007875</c:v>
                </c:pt>
                <c:pt idx="129">
                  <c:v>17.849218749999999</c:v>
                </c:pt>
                <c:pt idx="130">
                  <c:v>17.868217054263567</c:v>
                </c:pt>
                <c:pt idx="131">
                  <c:v>17.73076923076923</c:v>
                </c:pt>
                <c:pt idx="132">
                  <c:v>17.760305343511451</c:v>
                </c:pt>
                <c:pt idx="133">
                  <c:v>17.823484848484846</c:v>
                </c:pt>
                <c:pt idx="134">
                  <c:v>17.868421052631579</c:v>
                </c:pt>
                <c:pt idx="135">
                  <c:v>17.873134328358208</c:v>
                </c:pt>
                <c:pt idx="136">
                  <c:v>17.944444444444443</c:v>
                </c:pt>
                <c:pt idx="137">
                  <c:v>18.004411764705882</c:v>
                </c:pt>
                <c:pt idx="138">
                  <c:v>18.073722627737226</c:v>
                </c:pt>
                <c:pt idx="139">
                  <c:v>18.161594202898552</c:v>
                </c:pt>
                <c:pt idx="140">
                  <c:v>18.096402877697841</c:v>
                </c:pt>
                <c:pt idx="141">
                  <c:v>18.104285714285712</c:v>
                </c:pt>
                <c:pt idx="142">
                  <c:v>18.103546099290778</c:v>
                </c:pt>
                <c:pt idx="143">
                  <c:v>18.078169014084505</c:v>
                </c:pt>
                <c:pt idx="144">
                  <c:v>18.060139860139859</c:v>
                </c:pt>
                <c:pt idx="145">
                  <c:v>18.118055555555557</c:v>
                </c:pt>
                <c:pt idx="146">
                  <c:v>18.144137931034482</c:v>
                </c:pt>
                <c:pt idx="147">
                  <c:v>18.113698630136987</c:v>
                </c:pt>
                <c:pt idx="148">
                  <c:v>18.146938775510204</c:v>
                </c:pt>
                <c:pt idx="149">
                  <c:v>18.206756756756757</c:v>
                </c:pt>
                <c:pt idx="150">
                  <c:v>18.228187919463089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9BE-FF45-A76B-1F55F03564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02543480"/>
        <c:axId val="2102536328"/>
      </c:lineChart>
      <c:catAx>
        <c:axId val="21025434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800"/>
                </a:pPr>
                <a:r>
                  <a:rPr lang="en-US" sz="1800"/>
                  <a:t>Day</a:t>
                </a:r>
              </a:p>
            </c:rich>
          </c:tx>
          <c:layout>
            <c:manualLayout>
              <c:xMode val="edge"/>
              <c:yMode val="edge"/>
              <c:x val="0.45152444063303998"/>
              <c:y val="0.927111111111111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600" baseline="50000"/>
            </a:pPr>
            <a:endParaRPr lang="en-US"/>
          </a:p>
        </c:txPr>
        <c:crossAx val="2102536328"/>
        <c:crosses val="autoZero"/>
        <c:auto val="0"/>
        <c:lblAlgn val="ctr"/>
        <c:lblOffset val="100"/>
        <c:tickLblSkip val="5"/>
        <c:tickMarkSkip val="5"/>
        <c:noMultiLvlLbl val="0"/>
      </c:catAx>
      <c:valAx>
        <c:axId val="2102536328"/>
        <c:scaling>
          <c:orientation val="minMax"/>
          <c:max val="36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sz="1800"/>
                </a:pPr>
                <a:r>
                  <a:rPr lang="en-US" sz="1800"/>
                  <a:t>Miles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050"/>
            </a:pPr>
            <a:endParaRPr lang="en-US"/>
          </a:p>
        </c:txPr>
        <c:crossAx val="2102543480"/>
        <c:crossesAt val="-1"/>
        <c:crossBetween val="between"/>
        <c:majorUnit val="1"/>
      </c:valAx>
    </c:plotArea>
    <c:legend>
      <c:legendPos val="r"/>
      <c:layout>
        <c:manualLayout>
          <c:xMode val="edge"/>
          <c:yMode val="edge"/>
          <c:x val="0.89276212677137001"/>
          <c:y val="0.31105178612907763"/>
          <c:w val="0.10613395190014849"/>
          <c:h val="0.149990026246719"/>
        </c:manualLayout>
      </c:layout>
      <c:overlay val="0"/>
      <c:txPr>
        <a:bodyPr/>
        <a:lstStyle/>
        <a:p>
          <a:pPr>
            <a:defRPr sz="1200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707626</xdr:colOff>
      <xdr:row>7</xdr:row>
      <xdr:rowOff>77564</xdr:rowOff>
    </xdr:from>
    <xdr:ext cx="7843044" cy="189256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5E8AC7FC-5FA8-E948-983B-46409302888E}"/>
            </a:ext>
          </a:extLst>
        </xdr:cNvPr>
        <xdr:cNvSpPr/>
      </xdr:nvSpPr>
      <xdr:spPr>
        <a:xfrm rot="19950761">
          <a:off x="5927326" y="1703164"/>
          <a:ext cx="7843044" cy="1892569"/>
        </a:xfrm>
        <a:prstGeom prst="rect">
          <a:avLst/>
        </a:prstGeom>
        <a:noFill/>
        <a:ln>
          <a:noFill/>
        </a:ln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1500" b="1" cap="none" spc="0">
              <a:ln w="22225">
                <a:noFill/>
                <a:prstDash val="solid"/>
              </a:ln>
              <a:solidFill>
                <a:srgbClr val="FF0000">
                  <a:alpha val="13000"/>
                </a:srgbClr>
              </a:solidFill>
              <a:effectLst/>
            </a:rPr>
            <a:t>ACTUAL CDT</a:t>
          </a:r>
          <a:endParaRPr lang="en-US" sz="11500" b="1" cap="none" spc="0">
            <a:ln w="22225">
              <a:noFill/>
              <a:prstDash val="solid"/>
            </a:ln>
            <a:solidFill>
              <a:srgbClr val="FF0000">
                <a:alpha val="13000"/>
              </a:srgb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196850</xdr:colOff>
      <xdr:row>0</xdr:row>
      <xdr:rowOff>139700</xdr:rowOff>
    </xdr:from>
    <xdr:to>
      <xdr:col>13</xdr:col>
      <xdr:colOff>63500</xdr:colOff>
      <xdr:row>35</xdr:row>
      <xdr:rowOff>139700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C870724-EE9F-7542-AD9A-AB3A8F6EBEB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204491</xdr:colOff>
      <xdr:row>36</xdr:row>
      <xdr:rowOff>32288</xdr:rowOff>
    </xdr:from>
    <xdr:to>
      <xdr:col>13</xdr:col>
      <xdr:colOff>67369</xdr:colOff>
      <xdr:row>71</xdr:row>
      <xdr:rowOff>32288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E53AD3A5-1D9F-7141-A221-E39851345D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215254</xdr:colOff>
      <xdr:row>71</xdr:row>
      <xdr:rowOff>118390</xdr:rowOff>
    </xdr:from>
    <xdr:to>
      <xdr:col>15</xdr:col>
      <xdr:colOff>117494</xdr:colOff>
      <xdr:row>109</xdr:row>
      <xdr:rowOff>96864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6482416E-D1FC-834F-9C39-3F15E729BB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oneCellAnchor>
    <xdr:from>
      <xdr:col>11</xdr:col>
      <xdr:colOff>317500</xdr:colOff>
      <xdr:row>17</xdr:row>
      <xdr:rowOff>114300</xdr:rowOff>
    </xdr:from>
    <xdr:ext cx="7843044" cy="1892569"/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87B7B9AD-43A1-754F-92E0-631CBCE13F08}"/>
            </a:ext>
          </a:extLst>
        </xdr:cNvPr>
        <xdr:cNvSpPr/>
      </xdr:nvSpPr>
      <xdr:spPr>
        <a:xfrm rot="19950761">
          <a:off x="9398000" y="2921000"/>
          <a:ext cx="7843044" cy="1892569"/>
        </a:xfrm>
        <a:prstGeom prst="rect">
          <a:avLst/>
        </a:prstGeom>
        <a:noFill/>
        <a:ln>
          <a:noFill/>
        </a:ln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1500" b="1" cap="none" spc="0">
              <a:ln w="22225">
                <a:noFill/>
                <a:prstDash val="solid"/>
              </a:ln>
              <a:solidFill>
                <a:srgbClr val="FF0000">
                  <a:alpha val="13000"/>
                </a:srgbClr>
              </a:solidFill>
              <a:effectLst/>
            </a:rPr>
            <a:t>ACTUAL CDT</a:t>
          </a:r>
          <a:endParaRPr lang="en-US" sz="11500" b="1" cap="none" spc="0">
            <a:ln w="22225">
              <a:noFill/>
              <a:prstDash val="solid"/>
            </a:ln>
            <a:solidFill>
              <a:srgbClr val="FF0000">
                <a:alpha val="13000"/>
              </a:srgb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342899</xdr:colOff>
      <xdr:row>14</xdr:row>
      <xdr:rowOff>102965</xdr:rowOff>
    </xdr:from>
    <xdr:ext cx="7843044" cy="189256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6DB9F4D7-456A-A44B-8552-295D0D1045AC}"/>
            </a:ext>
          </a:extLst>
        </xdr:cNvPr>
        <xdr:cNvSpPr/>
      </xdr:nvSpPr>
      <xdr:spPr>
        <a:xfrm rot="19950761">
          <a:off x="1435099" y="2427065"/>
          <a:ext cx="7843044" cy="1892569"/>
        </a:xfrm>
        <a:prstGeom prst="rect">
          <a:avLst/>
        </a:prstGeom>
        <a:noFill/>
        <a:ln>
          <a:noFill/>
        </a:ln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1500" b="1" cap="none" spc="0">
              <a:ln w="22225">
                <a:noFill/>
                <a:prstDash val="solid"/>
              </a:ln>
              <a:solidFill>
                <a:srgbClr val="FF0000">
                  <a:alpha val="13000"/>
                </a:srgbClr>
              </a:solidFill>
              <a:effectLst/>
            </a:rPr>
            <a:t>ACTUAL CDT</a:t>
          </a:r>
          <a:endParaRPr lang="en-US" sz="11500" b="1" cap="none" spc="0">
            <a:ln w="22225">
              <a:noFill/>
              <a:prstDash val="solid"/>
            </a:ln>
            <a:solidFill>
              <a:srgbClr val="FF0000">
                <a:alpha val="13000"/>
              </a:srgb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864751</xdr:colOff>
      <xdr:row>10</xdr:row>
      <xdr:rowOff>167459</xdr:rowOff>
    </xdr:from>
    <xdr:ext cx="9638537" cy="269092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5E4EF670-4CBD-9A4A-A173-9BAEC674732F}"/>
            </a:ext>
          </a:extLst>
        </xdr:cNvPr>
        <xdr:cNvSpPr/>
      </xdr:nvSpPr>
      <xdr:spPr>
        <a:xfrm rot="19950761">
          <a:off x="864751" y="2072459"/>
          <a:ext cx="9638537" cy="2690929"/>
        </a:xfrm>
        <a:prstGeom prst="rect">
          <a:avLst/>
        </a:prstGeom>
        <a:noFill/>
        <a:ln>
          <a:noFill/>
        </a:ln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6600" b="1" cap="none" spc="0">
              <a:ln w="22225">
                <a:noFill/>
                <a:prstDash val="solid"/>
              </a:ln>
              <a:solidFill>
                <a:srgbClr val="FF0000">
                  <a:alpha val="13000"/>
                </a:srgbClr>
              </a:solidFill>
              <a:effectLst/>
            </a:rPr>
            <a:t>PLANNING</a:t>
          </a:r>
          <a:endParaRPr lang="en-US" sz="16600" b="1" cap="none" spc="0">
            <a:ln w="22225">
              <a:noFill/>
              <a:prstDash val="solid"/>
            </a:ln>
            <a:solidFill>
              <a:srgbClr val="FF0000">
                <a:alpha val="13000"/>
              </a:srgb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838970</xdr:colOff>
      <xdr:row>35</xdr:row>
      <xdr:rowOff>1</xdr:rowOff>
    </xdr:from>
    <xdr:ext cx="9638537" cy="2690929"/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AE3673F7-B9C6-6841-BF07-90930A2FCCB9}"/>
            </a:ext>
          </a:extLst>
        </xdr:cNvPr>
        <xdr:cNvSpPr/>
      </xdr:nvSpPr>
      <xdr:spPr>
        <a:xfrm rot="19950761">
          <a:off x="838970" y="6667501"/>
          <a:ext cx="9638537" cy="2690929"/>
        </a:xfrm>
        <a:prstGeom prst="rect">
          <a:avLst/>
        </a:prstGeom>
        <a:noFill/>
        <a:ln>
          <a:noFill/>
        </a:ln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6600" b="1" cap="none" spc="0">
              <a:ln w="22225">
                <a:noFill/>
                <a:prstDash val="solid"/>
              </a:ln>
              <a:solidFill>
                <a:srgbClr val="FF0000">
                  <a:alpha val="13000"/>
                </a:srgbClr>
              </a:solidFill>
              <a:effectLst/>
            </a:rPr>
            <a:t>PLANNING</a:t>
          </a:r>
          <a:endParaRPr lang="en-US" sz="16600" b="1" cap="none" spc="0">
            <a:ln w="22225">
              <a:noFill/>
              <a:prstDash val="solid"/>
            </a:ln>
            <a:solidFill>
              <a:srgbClr val="FF0000">
                <a:alpha val="13000"/>
              </a:srgb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965970</xdr:colOff>
      <xdr:row>60</xdr:row>
      <xdr:rowOff>165099</xdr:rowOff>
    </xdr:from>
    <xdr:ext cx="9638537" cy="2690929"/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46009829-2245-0148-9931-69319195F86C}"/>
            </a:ext>
          </a:extLst>
        </xdr:cNvPr>
        <xdr:cNvSpPr/>
      </xdr:nvSpPr>
      <xdr:spPr>
        <a:xfrm rot="19950761">
          <a:off x="965970" y="11595099"/>
          <a:ext cx="9638537" cy="2690929"/>
        </a:xfrm>
        <a:prstGeom prst="rect">
          <a:avLst/>
        </a:prstGeom>
        <a:noFill/>
        <a:ln>
          <a:noFill/>
        </a:ln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6600" b="1" cap="none" spc="0">
              <a:ln w="22225">
                <a:noFill/>
                <a:prstDash val="solid"/>
              </a:ln>
              <a:solidFill>
                <a:srgbClr val="FF0000">
                  <a:alpha val="13000"/>
                </a:srgbClr>
              </a:solidFill>
              <a:effectLst/>
            </a:rPr>
            <a:t>PLANNING</a:t>
          </a:r>
          <a:endParaRPr lang="en-US" sz="16600" b="1" cap="none" spc="0">
            <a:ln w="22225">
              <a:noFill/>
              <a:prstDash val="solid"/>
            </a:ln>
            <a:solidFill>
              <a:srgbClr val="FF0000">
                <a:alpha val="13000"/>
              </a:srgb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63881</xdr:colOff>
      <xdr:row>10</xdr:row>
      <xdr:rowOff>78559</xdr:rowOff>
    </xdr:from>
    <xdr:ext cx="9638537" cy="269092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CA22A5ED-6C5B-AC42-94A3-6C527E426903}"/>
            </a:ext>
          </a:extLst>
        </xdr:cNvPr>
        <xdr:cNvSpPr/>
      </xdr:nvSpPr>
      <xdr:spPr>
        <a:xfrm rot="19950761">
          <a:off x="1714881" y="2072459"/>
          <a:ext cx="9638537" cy="2690929"/>
        </a:xfrm>
        <a:prstGeom prst="rect">
          <a:avLst/>
        </a:prstGeom>
        <a:noFill/>
        <a:ln>
          <a:noFill/>
        </a:ln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6600" b="1" cap="none" spc="0">
              <a:ln w="22225">
                <a:noFill/>
                <a:prstDash val="solid"/>
              </a:ln>
              <a:solidFill>
                <a:srgbClr val="FF0000">
                  <a:alpha val="13000"/>
                </a:srgbClr>
              </a:solidFill>
              <a:effectLst/>
            </a:rPr>
            <a:t>PLANNING</a:t>
          </a:r>
          <a:endParaRPr lang="en-US" sz="16600" b="1" cap="none" spc="0">
            <a:ln w="22225">
              <a:noFill/>
              <a:prstDash val="solid"/>
            </a:ln>
            <a:solidFill>
              <a:srgbClr val="FF0000">
                <a:alpha val="13000"/>
              </a:srgb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oneCellAnchor>
  <xdr:oneCellAnchor>
    <xdr:from>
      <xdr:col>2</xdr:col>
      <xdr:colOff>38100</xdr:colOff>
      <xdr:row>38</xdr:row>
      <xdr:rowOff>50801</xdr:rowOff>
    </xdr:from>
    <xdr:ext cx="9638537" cy="2690929"/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548450AC-CCFC-EC41-92AE-A2300ECE11BE}"/>
            </a:ext>
          </a:extLst>
        </xdr:cNvPr>
        <xdr:cNvSpPr/>
      </xdr:nvSpPr>
      <xdr:spPr>
        <a:xfrm rot="19950761">
          <a:off x="1689100" y="6667501"/>
          <a:ext cx="9638537" cy="2690929"/>
        </a:xfrm>
        <a:prstGeom prst="rect">
          <a:avLst/>
        </a:prstGeom>
        <a:noFill/>
        <a:ln>
          <a:noFill/>
        </a:ln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6600" b="1" cap="none" spc="0">
              <a:ln w="22225">
                <a:noFill/>
                <a:prstDash val="solid"/>
              </a:ln>
              <a:solidFill>
                <a:srgbClr val="FF0000">
                  <a:alpha val="13000"/>
                </a:srgbClr>
              </a:solidFill>
              <a:effectLst/>
            </a:rPr>
            <a:t>PLANNING</a:t>
          </a:r>
          <a:endParaRPr lang="en-US" sz="16600" b="1" cap="none" spc="0">
            <a:ln w="22225">
              <a:noFill/>
              <a:prstDash val="solid"/>
            </a:ln>
            <a:solidFill>
              <a:srgbClr val="FF0000">
                <a:alpha val="13000"/>
              </a:srgb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oneCellAnchor>
  <xdr:oneCellAnchor>
    <xdr:from>
      <xdr:col>2</xdr:col>
      <xdr:colOff>165100</xdr:colOff>
      <xdr:row>68</xdr:row>
      <xdr:rowOff>25399</xdr:rowOff>
    </xdr:from>
    <xdr:ext cx="9638537" cy="2690929"/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AE8808EE-B4AD-5245-81E1-F69FAE0CB8CF}"/>
            </a:ext>
          </a:extLst>
        </xdr:cNvPr>
        <xdr:cNvSpPr/>
      </xdr:nvSpPr>
      <xdr:spPr>
        <a:xfrm rot="19950761">
          <a:off x="1816100" y="11595099"/>
          <a:ext cx="9638537" cy="2690929"/>
        </a:xfrm>
        <a:prstGeom prst="rect">
          <a:avLst/>
        </a:prstGeom>
        <a:noFill/>
        <a:ln>
          <a:noFill/>
        </a:ln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6600" b="1" cap="none" spc="0">
              <a:ln w="22225">
                <a:noFill/>
                <a:prstDash val="solid"/>
              </a:ln>
              <a:solidFill>
                <a:srgbClr val="FF0000">
                  <a:alpha val="13000"/>
                </a:srgbClr>
              </a:solidFill>
              <a:effectLst/>
            </a:rPr>
            <a:t>PLANNING</a:t>
          </a:r>
          <a:endParaRPr lang="en-US" sz="16600" b="1" cap="none" spc="0">
            <a:ln w="22225">
              <a:noFill/>
              <a:prstDash val="solid"/>
            </a:ln>
            <a:solidFill>
              <a:srgbClr val="FF0000">
                <a:alpha val="13000"/>
              </a:srgb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407551</xdr:colOff>
      <xdr:row>12</xdr:row>
      <xdr:rowOff>91259</xdr:rowOff>
    </xdr:from>
    <xdr:ext cx="9638537" cy="269092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F65B7164-364B-4B41-9EA5-46176DB12A4F}"/>
            </a:ext>
          </a:extLst>
        </xdr:cNvPr>
        <xdr:cNvSpPr/>
      </xdr:nvSpPr>
      <xdr:spPr>
        <a:xfrm rot="19950761">
          <a:off x="407551" y="2072459"/>
          <a:ext cx="9638537" cy="2690929"/>
        </a:xfrm>
        <a:prstGeom prst="rect">
          <a:avLst/>
        </a:prstGeom>
        <a:noFill/>
        <a:ln>
          <a:noFill/>
        </a:ln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6600" b="1" cap="none" spc="0">
              <a:ln w="22225">
                <a:noFill/>
                <a:prstDash val="solid"/>
              </a:ln>
              <a:solidFill>
                <a:srgbClr val="FF0000">
                  <a:alpha val="13000"/>
                </a:srgbClr>
              </a:solidFill>
              <a:effectLst/>
            </a:rPr>
            <a:t>PLANNING</a:t>
          </a:r>
          <a:endParaRPr lang="en-US" sz="16600" b="1" cap="none" spc="0">
            <a:ln w="22225">
              <a:noFill/>
              <a:prstDash val="solid"/>
            </a:ln>
            <a:solidFill>
              <a:srgbClr val="FF0000">
                <a:alpha val="13000"/>
              </a:srgb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381770</xdr:colOff>
      <xdr:row>40</xdr:row>
      <xdr:rowOff>63501</xdr:rowOff>
    </xdr:from>
    <xdr:ext cx="9638537" cy="2690929"/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24CC9AC3-62D4-DF41-A13E-BB9996591B20}"/>
            </a:ext>
          </a:extLst>
        </xdr:cNvPr>
        <xdr:cNvSpPr/>
      </xdr:nvSpPr>
      <xdr:spPr>
        <a:xfrm rot="19950761">
          <a:off x="381770" y="6667501"/>
          <a:ext cx="9638537" cy="2690929"/>
        </a:xfrm>
        <a:prstGeom prst="rect">
          <a:avLst/>
        </a:prstGeom>
        <a:noFill/>
        <a:ln>
          <a:noFill/>
        </a:ln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6600" b="1" cap="none" spc="0">
              <a:ln w="22225">
                <a:noFill/>
                <a:prstDash val="solid"/>
              </a:ln>
              <a:solidFill>
                <a:srgbClr val="FF0000">
                  <a:alpha val="13000"/>
                </a:srgbClr>
              </a:solidFill>
              <a:effectLst/>
            </a:rPr>
            <a:t>PLANNING</a:t>
          </a:r>
          <a:endParaRPr lang="en-US" sz="16600" b="1" cap="none" spc="0">
            <a:ln w="22225">
              <a:noFill/>
              <a:prstDash val="solid"/>
            </a:ln>
            <a:solidFill>
              <a:srgbClr val="FF0000">
                <a:alpha val="13000"/>
              </a:srgb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508770</xdr:colOff>
      <xdr:row>70</xdr:row>
      <xdr:rowOff>38099</xdr:rowOff>
    </xdr:from>
    <xdr:ext cx="9638537" cy="2690929"/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DA75E8CE-659D-BB49-B0D2-0CC122076130}"/>
            </a:ext>
          </a:extLst>
        </xdr:cNvPr>
        <xdr:cNvSpPr/>
      </xdr:nvSpPr>
      <xdr:spPr>
        <a:xfrm rot="19950761">
          <a:off x="508770" y="11595099"/>
          <a:ext cx="9638537" cy="2690929"/>
        </a:xfrm>
        <a:prstGeom prst="rect">
          <a:avLst/>
        </a:prstGeom>
        <a:noFill/>
        <a:ln>
          <a:noFill/>
        </a:ln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6600" b="1" cap="none" spc="0">
              <a:ln w="22225">
                <a:noFill/>
                <a:prstDash val="solid"/>
              </a:ln>
              <a:solidFill>
                <a:srgbClr val="FF0000">
                  <a:alpha val="13000"/>
                </a:srgbClr>
              </a:solidFill>
              <a:effectLst/>
            </a:rPr>
            <a:t>PLANNING</a:t>
          </a:r>
          <a:endParaRPr lang="en-US" sz="16600" b="1" cap="none" spc="0">
            <a:ln w="22225">
              <a:noFill/>
              <a:prstDash val="solid"/>
            </a:ln>
            <a:solidFill>
              <a:srgbClr val="FF0000">
                <a:alpha val="13000"/>
              </a:srgb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533400</xdr:colOff>
      <xdr:row>98</xdr:row>
      <xdr:rowOff>114301</xdr:rowOff>
    </xdr:from>
    <xdr:ext cx="9638537" cy="2690929"/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B01762DC-F164-6844-BC73-81BC0E0DEC85}"/>
            </a:ext>
          </a:extLst>
        </xdr:cNvPr>
        <xdr:cNvSpPr/>
      </xdr:nvSpPr>
      <xdr:spPr>
        <a:xfrm rot="19950761">
          <a:off x="533400" y="16344901"/>
          <a:ext cx="9638537" cy="2690929"/>
        </a:xfrm>
        <a:prstGeom prst="rect">
          <a:avLst/>
        </a:prstGeom>
        <a:noFill/>
        <a:ln>
          <a:noFill/>
        </a:ln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6600" b="1" cap="none" spc="0">
              <a:ln w="22225">
                <a:noFill/>
                <a:prstDash val="solid"/>
              </a:ln>
              <a:solidFill>
                <a:srgbClr val="FF0000">
                  <a:alpha val="13000"/>
                </a:srgbClr>
              </a:solidFill>
              <a:effectLst/>
            </a:rPr>
            <a:t>PLANNING</a:t>
          </a:r>
          <a:endParaRPr lang="en-US" sz="16600" b="1" cap="none" spc="0">
            <a:ln w="22225">
              <a:noFill/>
              <a:prstDash val="solid"/>
            </a:ln>
            <a:solidFill>
              <a:srgbClr val="FF0000">
                <a:alpha val="13000"/>
              </a:srgb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O157" dT="2020-01-16T16:33:20.70" personId="{00000000-0000-0000-0000-000000000000}" id="{9CE0016B-AF89-7840-8327-5DA31CB39C71}">
    <text>Includes zero and nero days.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B6" dT="2019-05-02T17:14:26.51" personId="{00000000-0000-0000-0000-000000000000}" id="{171589F8-237F-F24F-B245-17E97CB6CE48}">
    <text>60.5 miles from Doc’s on Gila River.</text>
  </threadedComment>
  <threadedComment ref="B7" dT="2019-05-10T19:26:58.74" personId="{00000000-0000-0000-0000-000000000000}" id="{35738107-1F30-0443-8682-0833FA89D19A}">
    <text>Try to fit full resupply in one box.  Fill ‘er up with town food if space.</text>
  </threadedComment>
  <threadedComment ref="S7" dT="2019-05-10T19:27:21.26" personId="{00000000-0000-0000-0000-000000000000}" id="{62AFCEE5-2FAD-7B47-9131-A467D1AD4A4E}">
    <text>fill ‘er up if space.</text>
  </threadedComment>
  <threadedComment ref="B9" dT="2019-05-02T16:50:14.40" personId="{00000000-0000-0000-0000-000000000000}" id="{C248862A-C50C-A549-985C-7EC827A035BD}">
    <text>No store in town. Send food for town.</text>
  </threadedComment>
  <threadedComment ref="B9" dT="2019-05-10T19:10:27.37" personId="{00000000-0000-0000-0000-000000000000}" id="{1B9BB7C5-C2A4-4641-9945-C65A6CFBE5E4}" parentId="{C248862A-C50C-A549-985C-7EC827A035BD}">
    <text>Toaster House Hostel for hikers may have food.  Maybe hiker box food.</text>
  </threadedComment>
  <threadedComment ref="S9" dT="2019-05-10T19:13:45.20" personId="{00000000-0000-0000-0000-000000000000}" id="{68F90833-D13D-B343-9F5E-362E0E99ECF4}">
    <text>fill er up!</text>
  </threadedComment>
  <threadedComment ref="B14" dT="2019-04-26T23:38:22.16" personId="{00000000-0000-0000-0000-000000000000}" id="{6D965060-8F17-2C4C-9E7C-3771B63A7805}">
    <text>Dead town, overshoot on food, zero recommended, hiker friendly</text>
  </threadedComment>
  <threadedComment ref="B14" dT="2019-04-26T23:39:13.47" personId="{00000000-0000-0000-0000-000000000000}" id="{387FB7B9-969D-E545-B7A2-8737F37C90B7}" parentId="{6D965060-8F17-2C4C-9E7C-3771B63A7805}">
    <text>maybe only need to send one box because it’s a short section.</text>
  </threadedComment>
  <threadedComment ref="B32" dT="2019-04-26T22:30:23.47" personId="{00000000-0000-0000-0000-000000000000}" id="{390B8B86-2CD2-064F-BC3C-1A3088D0FFA4}">
    <text>Potential to meet brother before Grays peak at I-70 mile 218 or 221.  See page 327 of Yogi for map.</text>
  </threadedComment>
  <threadedComment ref="B34" dT="2019-04-26T22:32:14.76" personId="{00000000-0000-0000-0000-000000000000}" id="{F3DF802D-91D7-A140-AB03-973B7D7D9EE0}">
    <text>On alternate to Grays peak route.  Saves 35 miles between Berthoud Pass and Copper Mtn.</text>
  </threadedComment>
  <threadedComment ref="B41" dT="2019-04-26T23:02:33.23" personId="{00000000-0000-0000-0000-000000000000}" id="{E026E75E-B567-AB46-A6E3-D6857A3F06A4}">
    <text>Depending on brother plans, either resupply to I-70 (77miles) or Breckenridge (130miles)</text>
  </threadedComment>
  <threadedComment ref="B41" dT="2019-05-10T03:02:14.33" personId="{00000000-0000-0000-0000-000000000000}" id="{08385053-6FC8-AA40-8986-BD86D13518CD}" parentId="{E026E75E-B567-AB46-A6E3-D6857A3F06A4}">
    <text>Send enough staples for 100 miles to I-70.  Food can be added in Grand Lake for additional miles to Breckenridge if necessary.</text>
  </threadedComment>
  <threadedComment ref="L41" dT="2019-04-26T22:58:49.91" personId="{00000000-0000-0000-0000-000000000000}" id="{AD4B69D2-4AC9-7548-9A2C-6F01361A0FE5}">
    <text>distance to I-70 unclear. 77-97 miles.</text>
  </threadedComment>
  <threadedComment ref="B44" dT="2019-04-26T22:10:21.79" personId="{00000000-0000-0000-0000-000000000000}" id="{ADF2E414-BFD7-B74B-94EB-D07C5E76736C}">
    <text>Encampment is expensive, but resupply doable.</text>
  </threadedComment>
  <threadedComment ref="B46" dT="2019-05-10T18:58:14.32" personId="{00000000-0000-0000-0000-000000000000}" id="{2B3DA64A-765C-7A4C-A4DC-DC32ACBE1B4D}">
    <text>Stay at Oak Tree Inn = free diner breakfast next door.</text>
  </threadedComment>
  <threadedComment ref="B46" dT="2019-05-10T18:58:38.98" personId="{00000000-0000-0000-0000-000000000000}" id="{42DF5C8E-2B0A-6E45-A559-C6875782833B}" parentId="{2B3DA64A-765C-7A4C-A4DC-DC32ACBE1B4D}">
    <text>bus in town 5 times a day.</text>
  </threadedComment>
  <threadedComment ref="B47" dT="2019-04-26T21:57:12.32" personId="{00000000-0000-0000-0000-000000000000}" id="{03E29D77-CEB6-F941-A074-C6E54E02277B}">
    <text>5.5 days plus town meal and treat. No town food available!</text>
  </threadedComment>
  <threadedComment ref="B52" dT="2019-04-26T21:47:01.06" personId="{00000000-0000-0000-0000-000000000000}" id="{D412BD79-D126-104B-9FF6-EE6701B7E71B}">
    <text>#4b, 1 box of staples and maps.  Good resupply in Dubois.</text>
  </threadedComment>
  <threadedComment ref="B54" dT="2019-04-26T21:45:49.55" personId="{00000000-0000-0000-0000-000000000000}" id="{62D911A1-B3C9-D246-B420-A123223D18C6}">
    <text>consider heavy town food because not food at lodge.</text>
  </threadedComment>
  <threadedComment ref="B54" dT="2019-04-26T21:47:36.32" personId="{00000000-0000-0000-0000-000000000000}" id="{F761CF1C-472A-C144-8F4A-C4EDAD5C70A3}" parentId="{62D911A1-B3C9-D246-B420-A123223D18C6}">
    <text>#4a, two boxes for full resupply.</text>
  </threadedComment>
  <threadedComment ref="B54" dT="2019-05-10T18:54:05.23" personId="{00000000-0000-0000-0000-000000000000}" id="{FFE84B3F-F9DB-C04F-B758-561AFEA9E300}" parentId="{62D911A1-B3C9-D246-B420-A123223D18C6}">
    <text>#4a is all snacks and town snacks.  #4b is all staples.  If going to Dubois, only ship #4b.</text>
  </threadedComment>
  <threadedComment ref="B54" dT="2019-05-17T03:27:18.84" personId="{00000000-0000-0000-0000-000000000000}" id="{C003BE98-5E73-934C-A45A-865D9CF0245C}" parentId="{62D911A1-B3C9-D246-B420-A123223D18C6}">
    <text>#4a is only sent if not going to Dubois.  #4b is sent no matter what, but the address will either be Brooks Lake or Dubois.</text>
  </threadedComment>
  <threadedComment ref="B61" dT="2019-04-26T21:21:17.75" personId="{00000000-0000-0000-0000-000000000000}" id="{A6B748F9-BF5E-9D48-81B5-0A6CFE2583E5}">
    <text>start planning Yellowstone permits</text>
  </threadedComment>
  <threadedComment ref="B61" dT="2019-04-26T21:42:00.50" personId="{00000000-0000-0000-0000-000000000000}" id="{6C708B5C-D6F8-4C4C-B9F3-84CD6847DAFC}" parentId="{A6B748F9-BF5E-9D48-81B5-0A6CFE2583E5}">
    <text>decide box #4 destination, Brooks or Dubois</text>
  </threadedComment>
  <threadedComment ref="B65" dT="2019-04-26T21:07:33.96" personId="{00000000-0000-0000-0000-000000000000}" id="{F92041A0-8F9A-0F4D-BA42-E9A46242AFC9}">
    <text>avoid at all cost, July 19-22</text>
  </threadedComment>
  <threadedComment ref="B65" dT="2019-04-26T21:27:51.74" personId="{00000000-0000-0000-0000-000000000000}" id="{BF2F8DA5-345D-0E43-B215-BA12175327AA}" parentId="{F92041A0-8F9A-0F4D-BA42-E9A46242AFC9}">
    <text>Maybe good place to nero</text>
  </threadedComment>
  <threadedComment ref="B71" dT="2019-06-04T18:50:25.07" personId="{00000000-0000-0000-0000-000000000000}" id="{C28F15C3-222E-A545-B68A-29FCB20ACC1D}">
    <text>Can send box to Homestake Lodge instead of going to Butte for $10/box.  Butte route adds 60 miles to Darby, but this could maybe be cut 34miles if going to Butte from Hwy 15 instead of Hwy 90.</text>
  </threadedComment>
  <threadedComment ref="I81" dT="2019-05-10T18:40:25.23" personId="{00000000-0000-0000-0000-000000000000}" id="{1F1B54F9-5570-6D4E-B473-786967791B8C}">
    <text>1.5 days so we’re not carrying a ton of food on the train.  Check if store in Many Glacier is open.  If not, fully resupply in East Glacier before hitting trail.</text>
  </threadedComment>
  <threadedComment ref="I81" dT="2019-05-10T18:41:04.11" personId="{00000000-0000-0000-0000-000000000000}" id="{44CF6702-6BF2-B84C-995A-28AAFB3C596D}" parentId="{1F1B54F9-5570-6D4E-B473-786967791B8C}">
    <text>(406) 226-5504 - C-store</text>
  </threadedComment>
  <threadedComment ref="I81" dT="2019-05-10T18:41:32.57" personId="{00000000-0000-0000-0000-000000000000}" id="{8AAE49C8-0E66-404B-A94A-AEF5FC7D27DC}" parentId="{1F1B54F9-5570-6D4E-B473-786967791B8C}">
    <text>(406) 226-4426 - back up C-store</text>
  </threadedComment>
  <threadedComment ref="L81" dT="2019-05-10T02:21:22.81" personId="{00000000-0000-0000-0000-000000000000}" id="{B2052689-F473-6B44-BF84-D7C6DC66948F}">
    <text>Distance from Cheif Mountain Terminus to East Glacier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3.xml"/><Relationship Id="rId4" Type="http://schemas.microsoft.com/office/2017/10/relationships/threadedComment" Target="../threadedComments/threadedComment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5.xml"/><Relationship Id="rId4" Type="http://schemas.microsoft.com/office/2017/10/relationships/threadedComment" Target="../threadedComments/threadedComment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8A1B2A-31CF-4A49-B714-F00C3BECD94F}">
  <dimension ref="B2:G61"/>
  <sheetViews>
    <sheetView tabSelected="1" workbookViewId="0">
      <selection activeCell="A4" sqref="A4"/>
    </sheetView>
  </sheetViews>
  <sheetFormatPr baseColWidth="10" defaultRowHeight="16" x14ac:dyDescent="0.2"/>
  <cols>
    <col min="1" max="1" width="10.83203125" style="128"/>
    <col min="2" max="2" width="39.83203125" style="128" customWidth="1"/>
    <col min="3" max="3" width="9.6640625" style="127" customWidth="1"/>
    <col min="4" max="4" width="8.1640625" style="128" customWidth="1"/>
    <col min="5" max="5" width="10.33203125" style="128" customWidth="1"/>
    <col min="6" max="6" width="9" style="128" customWidth="1"/>
    <col min="7" max="16384" width="10.83203125" style="128"/>
  </cols>
  <sheetData>
    <row r="2" spans="2:6" ht="20" x14ac:dyDescent="0.2">
      <c r="B2" s="126" t="s">
        <v>1214</v>
      </c>
    </row>
    <row r="3" spans="2:6" ht="20" x14ac:dyDescent="0.2">
      <c r="B3" s="126"/>
    </row>
    <row r="4" spans="2:6" ht="18" x14ac:dyDescent="0.2">
      <c r="C4" s="129" t="s">
        <v>1215</v>
      </c>
      <c r="E4" s="130" t="s">
        <v>1216</v>
      </c>
      <c r="F4" s="131" t="s">
        <v>1236</v>
      </c>
    </row>
    <row r="5" spans="2:6" ht="18" x14ac:dyDescent="0.2">
      <c r="B5" s="132" t="s">
        <v>1133</v>
      </c>
      <c r="C5" s="133">
        <f>Stats!F154</f>
        <v>2716</v>
      </c>
      <c r="D5" s="134"/>
      <c r="E5" s="135">
        <v>2704.2</v>
      </c>
      <c r="F5" s="136"/>
    </row>
    <row r="6" spans="2:6" ht="18" x14ac:dyDescent="0.2">
      <c r="B6" s="132" t="s">
        <v>1134</v>
      </c>
      <c r="C6" s="137">
        <f>Stats!D154</f>
        <v>149</v>
      </c>
      <c r="D6" s="134"/>
      <c r="E6" s="135">
        <v>132</v>
      </c>
      <c r="F6" s="136"/>
    </row>
    <row r="7" spans="2:6" ht="18" x14ac:dyDescent="0.2">
      <c r="B7" s="132" t="s">
        <v>1226</v>
      </c>
      <c r="C7" s="137">
        <f>C18+C24+C30+C36</f>
        <v>477248</v>
      </c>
      <c r="D7" s="134"/>
      <c r="E7" s="138">
        <v>489418</v>
      </c>
      <c r="F7" s="136"/>
    </row>
    <row r="8" spans="2:6" ht="18" x14ac:dyDescent="0.2">
      <c r="B8" s="132" t="s">
        <v>1227</v>
      </c>
      <c r="C8" s="137">
        <f>C19+C25+C31+C37</f>
        <v>478285</v>
      </c>
      <c r="D8" s="134"/>
      <c r="E8" s="138">
        <v>488411</v>
      </c>
      <c r="F8" s="136"/>
    </row>
    <row r="9" spans="2:6" ht="18" x14ac:dyDescent="0.2">
      <c r="B9" s="134"/>
      <c r="C9" s="139"/>
      <c r="D9" s="134"/>
      <c r="E9" s="136"/>
      <c r="F9" s="136"/>
    </row>
    <row r="10" spans="2:6" ht="18" x14ac:dyDescent="0.2">
      <c r="B10" s="132" t="s">
        <v>1135</v>
      </c>
      <c r="C10" s="133">
        <f>Stats!H154</f>
        <v>18.228187919463089</v>
      </c>
      <c r="D10" s="134"/>
      <c r="E10" s="140">
        <v>20.72</v>
      </c>
      <c r="F10" s="136"/>
    </row>
    <row r="11" spans="2:6" ht="18" x14ac:dyDescent="0.2">
      <c r="B11" s="132" t="s">
        <v>1136</v>
      </c>
      <c r="C11" s="133">
        <f>Stats!AC161</f>
        <v>126.44863013698628</v>
      </c>
      <c r="D11" s="134"/>
      <c r="E11" s="140">
        <v>143.65</v>
      </c>
      <c r="F11" s="136"/>
    </row>
    <row r="12" spans="2:6" ht="18" x14ac:dyDescent="0.2">
      <c r="B12" s="132" t="s">
        <v>1137</v>
      </c>
      <c r="C12" s="133">
        <f>Stats!AF161</f>
        <v>508.17599999999987</v>
      </c>
      <c r="D12" s="134"/>
      <c r="E12" s="140">
        <v>577.11</v>
      </c>
      <c r="F12" s="136"/>
    </row>
    <row r="13" spans="2:6" ht="18" x14ac:dyDescent="0.2">
      <c r="B13" s="132" t="s">
        <v>1138</v>
      </c>
      <c r="C13" s="137">
        <f>Stats!E66</f>
        <v>35</v>
      </c>
      <c r="D13" s="134"/>
      <c r="E13" s="135">
        <v>35</v>
      </c>
      <c r="F13" s="136"/>
    </row>
    <row r="14" spans="2:6" ht="18" x14ac:dyDescent="0.2">
      <c r="B14" s="134"/>
      <c r="C14" s="139"/>
      <c r="D14" s="134"/>
      <c r="E14" s="136"/>
      <c r="F14" s="136"/>
    </row>
    <row r="15" spans="2:6" ht="18" x14ac:dyDescent="0.2">
      <c r="B15" s="132" t="s">
        <v>1145</v>
      </c>
      <c r="C15" s="137">
        <f>Stats!A55</f>
        <v>53</v>
      </c>
      <c r="D15" s="134"/>
      <c r="E15" s="141" t="s">
        <v>1217</v>
      </c>
      <c r="F15" s="136"/>
    </row>
    <row r="16" spans="2:6" ht="18" x14ac:dyDescent="0.2">
      <c r="B16" s="132" t="s">
        <v>1147</v>
      </c>
      <c r="C16" s="133">
        <f>Stats!A53</f>
        <v>897.4</v>
      </c>
      <c r="D16" s="134"/>
      <c r="E16" s="141" t="s">
        <v>1217</v>
      </c>
      <c r="F16" s="136"/>
    </row>
    <row r="17" spans="2:6" ht="18" x14ac:dyDescent="0.2">
      <c r="B17" s="132" t="s">
        <v>1146</v>
      </c>
      <c r="C17" s="133">
        <f>Stats!A57</f>
        <v>16.932075471698113</v>
      </c>
      <c r="D17" s="134"/>
      <c r="E17" s="141" t="s">
        <v>1217</v>
      </c>
      <c r="F17" s="136"/>
    </row>
    <row r="18" spans="2:6" ht="18" x14ac:dyDescent="0.2">
      <c r="B18" s="132" t="s">
        <v>1228</v>
      </c>
      <c r="C18" s="137">
        <v>179354</v>
      </c>
      <c r="D18" s="134"/>
      <c r="E18" s="141" t="s">
        <v>1217</v>
      </c>
      <c r="F18" s="136"/>
    </row>
    <row r="19" spans="2:6" ht="18" x14ac:dyDescent="0.2">
      <c r="B19" s="132" t="s">
        <v>1229</v>
      </c>
      <c r="C19" s="137">
        <v>176228</v>
      </c>
      <c r="D19" s="134"/>
      <c r="E19" s="141" t="s">
        <v>1217</v>
      </c>
      <c r="F19" s="136"/>
    </row>
    <row r="20" spans="2:6" ht="18" x14ac:dyDescent="0.2">
      <c r="B20" s="134"/>
      <c r="C20" s="139"/>
      <c r="D20" s="134"/>
      <c r="E20" s="142"/>
      <c r="F20" s="136"/>
    </row>
    <row r="21" spans="2:6" ht="18" x14ac:dyDescent="0.2">
      <c r="B21" s="132" t="s">
        <v>1148</v>
      </c>
      <c r="C21" s="137">
        <f>Stats!A81</f>
        <v>25</v>
      </c>
      <c r="D21" s="134"/>
      <c r="E21" s="141" t="s">
        <v>1217</v>
      </c>
      <c r="F21" s="136"/>
    </row>
    <row r="22" spans="2:6" ht="18" x14ac:dyDescent="0.2">
      <c r="B22" s="132" t="s">
        <v>1150</v>
      </c>
      <c r="C22" s="133">
        <f>Stats!A79</f>
        <v>493.59999999999997</v>
      </c>
      <c r="D22" s="134"/>
      <c r="E22" s="141" t="s">
        <v>1217</v>
      </c>
      <c r="F22" s="136"/>
    </row>
    <row r="23" spans="2:6" ht="18" x14ac:dyDescent="0.2">
      <c r="B23" s="132" t="s">
        <v>1149</v>
      </c>
      <c r="C23" s="133">
        <f>Stats!A83</f>
        <v>19.744</v>
      </c>
      <c r="D23" s="134"/>
      <c r="E23" s="141" t="s">
        <v>1217</v>
      </c>
      <c r="F23" s="136"/>
    </row>
    <row r="24" spans="2:6" ht="18" x14ac:dyDescent="0.2">
      <c r="B24" s="132" t="s">
        <v>1230</v>
      </c>
      <c r="C24" s="137">
        <v>72654</v>
      </c>
      <c r="D24" s="134"/>
      <c r="E24" s="141" t="s">
        <v>1217</v>
      </c>
      <c r="F24" s="136"/>
    </row>
    <row r="25" spans="2:6" ht="18" x14ac:dyDescent="0.2">
      <c r="B25" s="132" t="s">
        <v>1231</v>
      </c>
      <c r="C25" s="137">
        <v>71798</v>
      </c>
      <c r="D25" s="134"/>
      <c r="E25" s="141" t="s">
        <v>1217</v>
      </c>
      <c r="F25" s="136"/>
    </row>
    <row r="26" spans="2:6" ht="18" x14ac:dyDescent="0.2">
      <c r="B26" s="134"/>
      <c r="C26" s="139"/>
      <c r="D26" s="134"/>
      <c r="E26" s="142"/>
      <c r="F26" s="136"/>
    </row>
    <row r="27" spans="2:6" ht="18" x14ac:dyDescent="0.2">
      <c r="B27" s="132" t="s">
        <v>1151</v>
      </c>
      <c r="C27" s="137">
        <f>Stats!A121</f>
        <v>40</v>
      </c>
      <c r="D27" s="134"/>
      <c r="E27" s="141" t="s">
        <v>1217</v>
      </c>
      <c r="F27" s="136"/>
    </row>
    <row r="28" spans="2:6" ht="18" x14ac:dyDescent="0.2">
      <c r="B28" s="132" t="s">
        <v>1152</v>
      </c>
      <c r="C28" s="133">
        <f>Stats!A118</f>
        <v>658.6</v>
      </c>
      <c r="D28" s="134"/>
      <c r="E28" s="141" t="s">
        <v>1217</v>
      </c>
      <c r="F28" s="136"/>
    </row>
    <row r="29" spans="2:6" ht="18" x14ac:dyDescent="0.2">
      <c r="B29" s="132" t="s">
        <v>1153</v>
      </c>
      <c r="C29" s="133">
        <f>Stats!A123</f>
        <v>16.465</v>
      </c>
      <c r="D29" s="134"/>
      <c r="E29" s="141" t="s">
        <v>1217</v>
      </c>
      <c r="F29" s="136"/>
    </row>
    <row r="30" spans="2:6" ht="18" x14ac:dyDescent="0.2">
      <c r="B30" s="132" t="s">
        <v>1232</v>
      </c>
      <c r="C30" s="137">
        <v>149003</v>
      </c>
      <c r="D30" s="134"/>
      <c r="E30" s="141" t="s">
        <v>1217</v>
      </c>
      <c r="F30" s="136"/>
    </row>
    <row r="31" spans="2:6" ht="18" x14ac:dyDescent="0.2">
      <c r="B31" s="132" t="s">
        <v>1233</v>
      </c>
      <c r="C31" s="137">
        <v>147936</v>
      </c>
      <c r="D31" s="134"/>
      <c r="E31" s="141" t="s">
        <v>1217</v>
      </c>
      <c r="F31" s="136"/>
    </row>
    <row r="32" spans="2:6" ht="18" x14ac:dyDescent="0.2">
      <c r="B32" s="134"/>
      <c r="C32" s="139"/>
      <c r="D32" s="134"/>
      <c r="E32" s="142"/>
      <c r="F32" s="136"/>
    </row>
    <row r="33" spans="2:6" ht="18" x14ac:dyDescent="0.2">
      <c r="B33" s="132" t="s">
        <v>1154</v>
      </c>
      <c r="C33" s="137">
        <f>Stats!A152</f>
        <v>31</v>
      </c>
      <c r="D33" s="134"/>
      <c r="E33" s="141" t="s">
        <v>1217</v>
      </c>
      <c r="F33" s="136"/>
    </row>
    <row r="34" spans="2:6" ht="18" x14ac:dyDescent="0.2">
      <c r="B34" s="132" t="s">
        <v>1155</v>
      </c>
      <c r="C34" s="133">
        <f>Stats!A150</f>
        <v>666.40000000000009</v>
      </c>
      <c r="D34" s="134"/>
      <c r="E34" s="141" t="s">
        <v>1217</v>
      </c>
      <c r="F34" s="136"/>
    </row>
    <row r="35" spans="2:6" ht="18" x14ac:dyDescent="0.2">
      <c r="B35" s="132" t="s">
        <v>1156</v>
      </c>
      <c r="C35" s="133">
        <f>Stats!A154</f>
        <v>21.49677419354839</v>
      </c>
      <c r="D35" s="134"/>
      <c r="E35" s="141" t="s">
        <v>1217</v>
      </c>
      <c r="F35" s="136"/>
    </row>
    <row r="36" spans="2:6" ht="18" x14ac:dyDescent="0.2">
      <c r="B36" s="132" t="s">
        <v>1235</v>
      </c>
      <c r="C36" s="137">
        <v>76237</v>
      </c>
      <c r="D36" s="134"/>
      <c r="E36" s="141" t="s">
        <v>1217</v>
      </c>
      <c r="F36" s="136"/>
    </row>
    <row r="37" spans="2:6" ht="18" x14ac:dyDescent="0.2">
      <c r="B37" s="132" t="s">
        <v>1234</v>
      </c>
      <c r="C37" s="137">
        <v>82323</v>
      </c>
      <c r="D37" s="134"/>
      <c r="E37" s="141" t="s">
        <v>1217</v>
      </c>
      <c r="F37" s="136"/>
    </row>
    <row r="38" spans="2:6" ht="18" x14ac:dyDescent="0.2">
      <c r="B38" s="134"/>
      <c r="C38" s="139"/>
      <c r="D38" s="134"/>
      <c r="E38" s="142"/>
      <c r="F38" s="136"/>
    </row>
    <row r="39" spans="2:6" ht="18" x14ac:dyDescent="0.2">
      <c r="B39" s="132" t="s">
        <v>1157</v>
      </c>
      <c r="C39" s="137">
        <f>Stats!J157</f>
        <v>72</v>
      </c>
      <c r="D39" s="134"/>
      <c r="E39" s="141">
        <v>20</v>
      </c>
      <c r="F39" s="136"/>
    </row>
    <row r="40" spans="2:6" ht="18" x14ac:dyDescent="0.2">
      <c r="B40" s="132" t="s">
        <v>1158</v>
      </c>
      <c r="C40" s="137">
        <f>Stats!K157</f>
        <v>32</v>
      </c>
      <c r="D40" s="134"/>
      <c r="E40" s="141">
        <v>18</v>
      </c>
      <c r="F40" s="136"/>
    </row>
    <row r="41" spans="2:6" ht="18" x14ac:dyDescent="0.2">
      <c r="B41" s="132" t="s">
        <v>1139</v>
      </c>
      <c r="C41" s="137">
        <f>Stats!I157</f>
        <v>45</v>
      </c>
      <c r="D41" s="134"/>
      <c r="E41" s="141">
        <v>102</v>
      </c>
      <c r="F41" s="136"/>
    </row>
    <row r="42" spans="2:6" ht="18" x14ac:dyDescent="0.2">
      <c r="B42" s="132" t="s">
        <v>1140</v>
      </c>
      <c r="C42" s="137">
        <f>Stats!L157</f>
        <v>10</v>
      </c>
      <c r="D42" s="134"/>
      <c r="E42" s="141">
        <v>7</v>
      </c>
      <c r="F42" s="136"/>
    </row>
    <row r="43" spans="2:6" ht="18" x14ac:dyDescent="0.2">
      <c r="B43" s="132" t="s">
        <v>1141</v>
      </c>
      <c r="C43" s="137">
        <f>Stats!O157-C42</f>
        <v>19</v>
      </c>
      <c r="D43" s="134"/>
      <c r="E43" s="141">
        <v>8</v>
      </c>
      <c r="F43" s="136"/>
    </row>
    <row r="44" spans="2:6" ht="18" x14ac:dyDescent="0.2">
      <c r="B44" s="132" t="s">
        <v>1159</v>
      </c>
      <c r="C44" s="137">
        <f>Stats!R157</f>
        <v>4</v>
      </c>
      <c r="D44" s="134"/>
      <c r="E44" s="141">
        <v>5</v>
      </c>
      <c r="F44" s="136"/>
    </row>
    <row r="45" spans="2:6" ht="18" x14ac:dyDescent="0.2">
      <c r="B45" s="132" t="s">
        <v>1160</v>
      </c>
      <c r="C45" s="143">
        <v>-2</v>
      </c>
      <c r="D45" s="134"/>
      <c r="E45" s="141" t="s">
        <v>693</v>
      </c>
      <c r="F45" s="136"/>
    </row>
    <row r="46" spans="2:6" ht="18" x14ac:dyDescent="0.2">
      <c r="B46" s="132" t="s">
        <v>1161</v>
      </c>
      <c r="C46" s="137">
        <v>1</v>
      </c>
      <c r="D46" s="134"/>
      <c r="E46" s="141">
        <v>0</v>
      </c>
      <c r="F46" s="136"/>
    </row>
    <row r="47" spans="2:6" ht="18" x14ac:dyDescent="0.2">
      <c r="B47" s="134"/>
      <c r="C47" s="139"/>
      <c r="D47" s="134"/>
      <c r="E47" s="136"/>
      <c r="F47" s="136"/>
    </row>
    <row r="48" spans="2:6" ht="18" x14ac:dyDescent="0.2">
      <c r="B48" s="147" t="s">
        <v>1142</v>
      </c>
      <c r="C48" s="144" t="s">
        <v>904</v>
      </c>
      <c r="D48" s="145" t="s">
        <v>948</v>
      </c>
      <c r="E48" s="146" t="s">
        <v>904</v>
      </c>
      <c r="F48" s="146" t="s">
        <v>948</v>
      </c>
    </row>
    <row r="49" spans="2:7" ht="18" x14ac:dyDescent="0.2">
      <c r="B49" s="147" t="s">
        <v>949</v>
      </c>
      <c r="C49" s="137">
        <f>Stats!M157</f>
        <v>641.29999999999995</v>
      </c>
      <c r="D49" s="148">
        <f>Stats!N157</f>
        <v>33</v>
      </c>
      <c r="E49" s="135">
        <v>1128</v>
      </c>
      <c r="F49" s="135">
        <v>50</v>
      </c>
    </row>
    <row r="50" spans="2:7" ht="18" x14ac:dyDescent="0.2">
      <c r="B50" s="147" t="s">
        <v>950</v>
      </c>
      <c r="C50" s="137">
        <f>Stats!P157</f>
        <v>351.09999999999997</v>
      </c>
      <c r="D50" s="148">
        <f>Stats!Q157</f>
        <v>17</v>
      </c>
      <c r="E50" s="135">
        <v>549</v>
      </c>
      <c r="F50" s="135">
        <v>23</v>
      </c>
    </row>
    <row r="51" spans="2:7" ht="18" x14ac:dyDescent="0.2">
      <c r="B51" s="147" t="s">
        <v>956</v>
      </c>
      <c r="C51" s="137">
        <f>Stats!S157</f>
        <v>909.4</v>
      </c>
      <c r="D51" s="148">
        <f>Stats!T157</f>
        <v>56</v>
      </c>
      <c r="E51" s="135">
        <v>620</v>
      </c>
      <c r="F51" s="135">
        <v>35</v>
      </c>
    </row>
    <row r="52" spans="2:7" ht="18" x14ac:dyDescent="0.2">
      <c r="B52" s="147" t="s">
        <v>1116</v>
      </c>
      <c r="C52" s="137">
        <f>Stats!V157</f>
        <v>352.70000000000005</v>
      </c>
      <c r="D52" s="148">
        <f>Stats!W157</f>
        <v>24</v>
      </c>
      <c r="E52" s="135">
        <v>647</v>
      </c>
      <c r="F52" s="135">
        <v>28</v>
      </c>
    </row>
    <row r="53" spans="2:7" ht="18" x14ac:dyDescent="0.2">
      <c r="B53" s="147" t="s">
        <v>1143</v>
      </c>
      <c r="C53" s="137">
        <f>Stats!Y157</f>
        <v>255.40000000000003</v>
      </c>
      <c r="D53" s="148">
        <f>Stats!Z157</f>
        <v>15</v>
      </c>
      <c r="E53" s="135">
        <v>515</v>
      </c>
      <c r="F53" s="135">
        <v>22</v>
      </c>
    </row>
    <row r="54" spans="2:7" ht="18" x14ac:dyDescent="0.2">
      <c r="B54" s="134"/>
      <c r="C54" s="139"/>
      <c r="D54" s="134"/>
      <c r="E54" s="136"/>
      <c r="F54" s="136"/>
    </row>
    <row r="55" spans="2:7" ht="18" x14ac:dyDescent="0.2">
      <c r="B55" s="147" t="s">
        <v>1144</v>
      </c>
      <c r="C55" s="133"/>
      <c r="D55" s="134"/>
      <c r="E55" s="136"/>
      <c r="F55" s="136"/>
    </row>
    <row r="56" spans="2:7" ht="18" x14ac:dyDescent="0.2">
      <c r="B56" s="147" t="s">
        <v>957</v>
      </c>
      <c r="C56" s="137">
        <f>Stats!AA157</f>
        <v>83.8</v>
      </c>
      <c r="D56" s="134"/>
      <c r="E56" s="135">
        <v>92</v>
      </c>
      <c r="F56" s="136"/>
    </row>
    <row r="57" spans="2:7" ht="18" x14ac:dyDescent="0.2">
      <c r="B57" s="147" t="s">
        <v>958</v>
      </c>
      <c r="C57" s="137">
        <f>Stats!AB157</f>
        <v>129.79999999999998</v>
      </c>
      <c r="D57" s="134"/>
      <c r="E57" s="135">
        <v>142</v>
      </c>
      <c r="F57" s="136"/>
    </row>
    <row r="58" spans="2:7" ht="18" x14ac:dyDescent="0.2">
      <c r="B58" s="147" t="s">
        <v>959</v>
      </c>
      <c r="C58" s="137">
        <f>Stats!AC157</f>
        <v>179.7</v>
      </c>
      <c r="D58" s="134"/>
      <c r="E58" s="135">
        <v>192</v>
      </c>
      <c r="F58" s="136"/>
    </row>
    <row r="59" spans="2:7" ht="18" x14ac:dyDescent="0.2">
      <c r="B59" s="147" t="s">
        <v>960</v>
      </c>
      <c r="C59" s="137">
        <f>Stats!AD157</f>
        <v>246.80000000000004</v>
      </c>
      <c r="D59" s="134"/>
      <c r="E59" s="135">
        <v>270</v>
      </c>
      <c r="F59" s="136"/>
    </row>
    <row r="60" spans="2:7" ht="18" x14ac:dyDescent="0.2">
      <c r="B60" s="147" t="s">
        <v>961</v>
      </c>
      <c r="C60" s="137">
        <f>Stats!AE157</f>
        <v>323.39999999999998</v>
      </c>
      <c r="D60" s="134"/>
      <c r="E60" s="135">
        <v>358</v>
      </c>
      <c r="F60" s="136"/>
    </row>
    <row r="61" spans="2:7" ht="18" x14ac:dyDescent="0.2">
      <c r="B61" s="147" t="s">
        <v>962</v>
      </c>
      <c r="C61" s="137">
        <f>Stats!AF157</f>
        <v>613.80000000000007</v>
      </c>
      <c r="D61" s="134"/>
      <c r="E61" s="135">
        <v>697</v>
      </c>
      <c r="F61" s="136"/>
      <c r="G61" s="127"/>
    </row>
  </sheetData>
  <pageMargins left="0.75" right="0.75" top="1" bottom="1" header="0.5" footer="0.5"/>
  <pageSetup orientation="portrait" horizontalDpi="4294967292" verticalDpi="429496729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1430B3-4D8D-6F4A-810A-89521524D0C7}">
  <dimension ref="A1"/>
  <sheetViews>
    <sheetView zoomScaleNormal="100" workbookViewId="0">
      <selection activeCell="A13" sqref="A13"/>
    </sheetView>
  </sheetViews>
  <sheetFormatPr baseColWidth="10" defaultRowHeight="13" x14ac:dyDescent="0.1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2BFF62-1EA6-4C4B-8158-E5A769D92712}">
  <dimension ref="A1:AF163"/>
  <sheetViews>
    <sheetView zoomScaleNormal="119" workbookViewId="0">
      <pane ySplit="3" topLeftCell="A4" activePane="bottomLeft" state="frozen"/>
      <selection pane="bottomLeft" activeCell="B16" sqref="B16"/>
    </sheetView>
  </sheetViews>
  <sheetFormatPr baseColWidth="10" defaultRowHeight="13" x14ac:dyDescent="0.15"/>
  <cols>
    <col min="1" max="1" width="14.33203125" customWidth="1"/>
    <col min="2" max="2" width="17" bestFit="1" customWidth="1"/>
    <col min="3" max="3" width="9" customWidth="1"/>
    <col min="4" max="4" width="5.5" customWidth="1"/>
    <col min="5" max="5" width="5.33203125" style="30" customWidth="1"/>
    <col min="6" max="6" width="5.83203125" customWidth="1"/>
    <col min="7" max="7" width="5.1640625" customWidth="1"/>
    <col min="8" max="8" width="7.1640625" style="6" customWidth="1"/>
    <col min="9" max="9" width="17.83203125" style="30" customWidth="1"/>
    <col min="10" max="11" width="5" customWidth="1"/>
    <col min="12" max="12" width="3" style="30" customWidth="1"/>
    <col min="13" max="13" width="6.1640625" customWidth="1"/>
    <col min="14" max="14" width="5.83203125" customWidth="1"/>
    <col min="15" max="15" width="3" style="30" customWidth="1"/>
    <col min="16" max="16" width="6.83203125" customWidth="1"/>
    <col min="17" max="17" width="5.5" customWidth="1"/>
    <col min="18" max="18" width="3" style="30" customWidth="1"/>
    <col min="19" max="19" width="5.6640625" customWidth="1"/>
    <col min="20" max="20" width="5.1640625" style="34" customWidth="1"/>
    <col min="21" max="21" width="3.1640625" style="22" customWidth="1"/>
    <col min="22" max="22" width="5.1640625" style="22" customWidth="1"/>
    <col min="23" max="23" width="5.1640625" style="34" customWidth="1"/>
    <col min="24" max="24" width="3.33203125" customWidth="1"/>
    <col min="25" max="26" width="5.1640625" customWidth="1"/>
    <col min="27" max="27" width="6.6640625" style="30" customWidth="1"/>
    <col min="28" max="28" width="6.5" customWidth="1"/>
    <col min="29" max="29" width="6.33203125" customWidth="1"/>
    <col min="30" max="30" width="7" customWidth="1"/>
    <col min="31" max="31" width="6.83203125" customWidth="1"/>
    <col min="32" max="32" width="7.33203125" style="34" customWidth="1"/>
  </cols>
  <sheetData>
    <row r="1" spans="1:32" x14ac:dyDescent="0.15">
      <c r="L1" s="43"/>
      <c r="M1" s="40" t="s">
        <v>949</v>
      </c>
      <c r="N1" s="39"/>
      <c r="O1" s="43"/>
      <c r="P1" s="40" t="s">
        <v>950</v>
      </c>
      <c r="Q1" s="39"/>
      <c r="R1" s="43"/>
      <c r="S1" s="40" t="s">
        <v>956</v>
      </c>
      <c r="T1" s="53"/>
      <c r="U1" s="43"/>
      <c r="V1" s="40" t="s">
        <v>1116</v>
      </c>
      <c r="W1" s="53"/>
      <c r="X1" s="39"/>
      <c r="Y1" s="40" t="s">
        <v>1117</v>
      </c>
      <c r="Z1" s="53"/>
    </row>
    <row r="2" spans="1:32" x14ac:dyDescent="0.15">
      <c r="M2" s="7" t="s">
        <v>1097</v>
      </c>
      <c r="P2" s="7" t="s">
        <v>1097</v>
      </c>
      <c r="S2" s="7" t="s">
        <v>1097</v>
      </c>
      <c r="V2" s="85" t="s">
        <v>1097</v>
      </c>
      <c r="Y2" s="7" t="s">
        <v>1097</v>
      </c>
      <c r="AB2" s="7" t="s">
        <v>963</v>
      </c>
    </row>
    <row r="3" spans="1:32" s="17" customFormat="1" ht="14" thickBot="1" x14ac:dyDescent="0.2">
      <c r="A3" s="17" t="s">
        <v>905</v>
      </c>
      <c r="B3" s="17" t="s">
        <v>906</v>
      </c>
      <c r="C3" s="17" t="s">
        <v>907</v>
      </c>
      <c r="D3" s="18" t="s">
        <v>903</v>
      </c>
      <c r="E3" s="33" t="s">
        <v>909</v>
      </c>
      <c r="F3" s="17" t="s">
        <v>910</v>
      </c>
      <c r="G3" s="17" t="s">
        <v>911</v>
      </c>
      <c r="H3" s="19" t="s">
        <v>908</v>
      </c>
      <c r="I3" s="31" t="s">
        <v>912</v>
      </c>
      <c r="J3" s="20" t="s">
        <v>913</v>
      </c>
      <c r="K3" s="20" t="s">
        <v>955</v>
      </c>
      <c r="L3" s="31" t="s">
        <v>693</v>
      </c>
      <c r="M3" s="20" t="s">
        <v>904</v>
      </c>
      <c r="N3" s="20" t="s">
        <v>948</v>
      </c>
      <c r="O3" s="31" t="s">
        <v>693</v>
      </c>
      <c r="P3" s="20" t="s">
        <v>904</v>
      </c>
      <c r="Q3" s="20" t="s">
        <v>948</v>
      </c>
      <c r="R3" s="31" t="s">
        <v>693</v>
      </c>
      <c r="S3" s="20" t="s">
        <v>904</v>
      </c>
      <c r="T3" s="84" t="s">
        <v>948</v>
      </c>
      <c r="U3" s="20" t="s">
        <v>693</v>
      </c>
      <c r="V3" s="20" t="s">
        <v>904</v>
      </c>
      <c r="W3" s="84" t="s">
        <v>948</v>
      </c>
      <c r="X3" s="20" t="s">
        <v>693</v>
      </c>
      <c r="Y3" s="20" t="s">
        <v>904</v>
      </c>
      <c r="Z3" s="20" t="s">
        <v>948</v>
      </c>
      <c r="AA3" s="23" t="s">
        <v>957</v>
      </c>
      <c r="AB3" s="24" t="s">
        <v>958</v>
      </c>
      <c r="AC3" s="24" t="s">
        <v>959</v>
      </c>
      <c r="AD3" s="24" t="s">
        <v>960</v>
      </c>
      <c r="AE3" s="24" t="s">
        <v>961</v>
      </c>
      <c r="AF3" s="25" t="s">
        <v>962</v>
      </c>
    </row>
    <row r="4" spans="1:32" x14ac:dyDescent="0.15">
      <c r="A4" s="60" t="s">
        <v>564</v>
      </c>
      <c r="B4" s="7" t="s">
        <v>914</v>
      </c>
      <c r="C4" s="16">
        <v>43640</v>
      </c>
      <c r="D4">
        <v>1</v>
      </c>
      <c r="E4" s="30">
        <v>13.5</v>
      </c>
      <c r="F4">
        <v>13.5</v>
      </c>
      <c r="H4" s="6">
        <f>F4/D4</f>
        <v>13.5</v>
      </c>
      <c r="I4" s="32" t="s">
        <v>1093</v>
      </c>
      <c r="J4" t="s">
        <v>714</v>
      </c>
      <c r="K4" t="s">
        <v>759</v>
      </c>
      <c r="L4" s="30" t="str">
        <f t="shared" ref="L4:L45" si="0">IF(E4=0,"y","")</f>
        <v/>
      </c>
      <c r="M4">
        <f>F4</f>
        <v>13.5</v>
      </c>
      <c r="N4">
        <f>D4</f>
        <v>1</v>
      </c>
      <c r="O4" s="30" t="str">
        <f t="shared" ref="O4:O35" si="1">IF(L4&lt;&gt;"y", IF(E4&lt;10,"y",""),"")</f>
        <v/>
      </c>
      <c r="P4">
        <f>E4</f>
        <v>13.5</v>
      </c>
      <c r="Q4">
        <f>D4</f>
        <v>1</v>
      </c>
      <c r="S4">
        <f>E4</f>
        <v>13.5</v>
      </c>
      <c r="T4" s="34">
        <f>D4</f>
        <v>1</v>
      </c>
      <c r="V4" s="22">
        <f>E4</f>
        <v>13.5</v>
      </c>
      <c r="W4" s="34">
        <f>D4</f>
        <v>1</v>
      </c>
      <c r="Y4">
        <f>E4</f>
        <v>13.5</v>
      </c>
      <c r="Z4">
        <f>D4</f>
        <v>1</v>
      </c>
      <c r="AA4" s="35"/>
      <c r="AB4" s="26"/>
      <c r="AC4" s="26"/>
      <c r="AD4" s="26"/>
      <c r="AE4" s="26"/>
      <c r="AF4" s="51"/>
    </row>
    <row r="5" spans="1:32" x14ac:dyDescent="0.15">
      <c r="A5" s="60"/>
      <c r="C5" s="16">
        <v>43641</v>
      </c>
      <c r="D5">
        <v>1.2</v>
      </c>
      <c r="E5" s="30">
        <v>1</v>
      </c>
      <c r="F5">
        <v>14.5</v>
      </c>
      <c r="H5" s="6">
        <f t="shared" ref="H5:H68" si="2">F5/D5</f>
        <v>12.083333333333334</v>
      </c>
      <c r="I5" s="32" t="s">
        <v>1094</v>
      </c>
      <c r="J5" t="s">
        <v>714</v>
      </c>
      <c r="K5" t="s">
        <v>759</v>
      </c>
      <c r="L5" s="30" t="str">
        <f t="shared" si="0"/>
        <v/>
      </c>
      <c r="M5">
        <f>IF(L4="y",E5,M4+E5)</f>
        <v>14.5</v>
      </c>
      <c r="N5">
        <f>IF(L4="y",1,N4+1)</f>
        <v>2</v>
      </c>
      <c r="O5" s="30" t="str">
        <f t="shared" si="1"/>
        <v>y</v>
      </c>
      <c r="P5">
        <f>IF(O4="y",E5,P4+E5)</f>
        <v>14.5</v>
      </c>
      <c r="Q5">
        <f>IF(O4="y",1,Q4+1)</f>
        <v>2</v>
      </c>
      <c r="S5">
        <f>IF(R4="y",$E5,S4+$E5)</f>
        <v>14.5</v>
      </c>
      <c r="T5" s="34">
        <f>IF(R4="y",1,T4+1)</f>
        <v>2</v>
      </c>
      <c r="V5">
        <f>IF(U4="y",$E5,V4+$E5)</f>
        <v>14.5</v>
      </c>
      <c r="W5" s="34">
        <f>IF(U4="y",1,W4+1)</f>
        <v>2</v>
      </c>
      <c r="Y5">
        <f>IF(X4="y",$E5,Y4+$E5)</f>
        <v>14.5</v>
      </c>
      <c r="Z5" s="34">
        <f>IF(X4="y",1,Z4+1)</f>
        <v>2</v>
      </c>
      <c r="AA5" s="35"/>
      <c r="AB5" s="26"/>
      <c r="AC5" s="26"/>
      <c r="AD5" s="26"/>
      <c r="AE5" s="26"/>
      <c r="AF5" s="51"/>
    </row>
    <row r="6" spans="1:32" x14ac:dyDescent="0.15">
      <c r="A6" s="60"/>
      <c r="C6" s="16">
        <v>43642</v>
      </c>
      <c r="D6">
        <v>1.5</v>
      </c>
      <c r="E6" s="30">
        <v>8</v>
      </c>
      <c r="F6">
        <v>22.5</v>
      </c>
      <c r="H6" s="6">
        <f t="shared" si="2"/>
        <v>15</v>
      </c>
      <c r="I6" s="32" t="s">
        <v>1095</v>
      </c>
      <c r="J6" t="s">
        <v>714</v>
      </c>
      <c r="K6" t="s">
        <v>759</v>
      </c>
      <c r="L6" s="30" t="str">
        <f t="shared" si="0"/>
        <v/>
      </c>
      <c r="M6">
        <f t="shared" ref="M6:M69" si="3">IF(L5="y",E6,M5+E6)</f>
        <v>22.5</v>
      </c>
      <c r="N6">
        <f t="shared" ref="N6:N69" si="4">IF(L5="y",1,N5+1)</f>
        <v>3</v>
      </c>
      <c r="O6" s="30" t="str">
        <f t="shared" si="1"/>
        <v>y</v>
      </c>
      <c r="P6">
        <f t="shared" ref="P6:P69" si="5">IF(O5="y",E6,P5+E6)</f>
        <v>8</v>
      </c>
      <c r="Q6">
        <f t="shared" ref="Q6:Q69" si="6">IF(O5="y",1,Q5+1)</f>
        <v>1</v>
      </c>
      <c r="S6">
        <f t="shared" ref="S6:S69" si="7">IF(R5="y",$E6,S5+$E6)</f>
        <v>22.5</v>
      </c>
      <c r="T6" s="34">
        <f t="shared" ref="T6:T69" si="8">IF(R5="y",1,T5+1)</f>
        <v>3</v>
      </c>
      <c r="V6">
        <f t="shared" ref="V6:V69" si="9">IF(U5="y",$E6,V5+$E6)</f>
        <v>22.5</v>
      </c>
      <c r="W6" s="34">
        <f t="shared" ref="W6:W69" si="10">IF(U5="y",1,W5+1)</f>
        <v>3</v>
      </c>
      <c r="Y6">
        <f t="shared" ref="Y6:Y69" si="11">IF(X5="y",$E6,Y5+$E6)</f>
        <v>22.5</v>
      </c>
      <c r="Z6" s="34">
        <f t="shared" ref="Z6:Z69" si="12">IF(X5="y",1,Z5+1)</f>
        <v>3</v>
      </c>
      <c r="AA6" s="30">
        <f>SUM(E4:E6)</f>
        <v>22.5</v>
      </c>
      <c r="AB6" s="26"/>
      <c r="AC6" s="26"/>
      <c r="AD6" s="26"/>
      <c r="AE6" s="26"/>
      <c r="AF6" s="51"/>
    </row>
    <row r="7" spans="1:32" x14ac:dyDescent="0.15">
      <c r="A7" s="60"/>
      <c r="C7" s="16">
        <v>43643</v>
      </c>
      <c r="D7">
        <v>2</v>
      </c>
      <c r="E7" s="30">
        <v>14.4</v>
      </c>
      <c r="F7">
        <v>36.9</v>
      </c>
      <c r="H7" s="6">
        <f t="shared" si="2"/>
        <v>18.45</v>
      </c>
      <c r="I7" s="32" t="s">
        <v>1096</v>
      </c>
      <c r="J7" t="s">
        <v>714</v>
      </c>
      <c r="K7" t="s">
        <v>759</v>
      </c>
      <c r="L7" s="30" t="str">
        <f t="shared" si="0"/>
        <v/>
      </c>
      <c r="M7">
        <f t="shared" si="3"/>
        <v>36.9</v>
      </c>
      <c r="N7">
        <f t="shared" si="4"/>
        <v>4</v>
      </c>
      <c r="O7" s="30" t="str">
        <f t="shared" si="1"/>
        <v/>
      </c>
      <c r="P7">
        <f t="shared" si="5"/>
        <v>14.4</v>
      </c>
      <c r="Q7">
        <f t="shared" si="6"/>
        <v>1</v>
      </c>
      <c r="S7">
        <f t="shared" si="7"/>
        <v>36.9</v>
      </c>
      <c r="T7" s="34">
        <f t="shared" si="8"/>
        <v>4</v>
      </c>
      <c r="V7">
        <f t="shared" si="9"/>
        <v>36.9</v>
      </c>
      <c r="W7" s="34">
        <f t="shared" si="10"/>
        <v>4</v>
      </c>
      <c r="Y7">
        <f t="shared" si="11"/>
        <v>36.9</v>
      </c>
      <c r="Z7" s="34">
        <f t="shared" si="12"/>
        <v>4</v>
      </c>
      <c r="AA7" s="30">
        <f>SUM(E5:E7)</f>
        <v>23.4</v>
      </c>
      <c r="AB7" s="26"/>
      <c r="AC7" s="26"/>
      <c r="AD7" s="26"/>
      <c r="AE7" s="26"/>
      <c r="AF7" s="51"/>
    </row>
    <row r="8" spans="1:32" x14ac:dyDescent="0.15">
      <c r="A8" s="61" t="s">
        <v>927</v>
      </c>
      <c r="C8" s="16">
        <v>43644</v>
      </c>
      <c r="D8">
        <v>3</v>
      </c>
      <c r="E8" s="30">
        <v>23.2</v>
      </c>
      <c r="F8">
        <v>60.1</v>
      </c>
      <c r="H8" s="6">
        <f t="shared" si="2"/>
        <v>20.033333333333335</v>
      </c>
      <c r="I8" s="30" t="s">
        <v>970</v>
      </c>
      <c r="J8" t="s">
        <v>714</v>
      </c>
      <c r="K8" t="s">
        <v>759</v>
      </c>
      <c r="L8" s="30" t="str">
        <f t="shared" si="0"/>
        <v/>
      </c>
      <c r="M8">
        <f t="shared" si="3"/>
        <v>60.099999999999994</v>
      </c>
      <c r="N8">
        <f t="shared" si="4"/>
        <v>5</v>
      </c>
      <c r="O8" s="30" t="str">
        <f t="shared" si="1"/>
        <v/>
      </c>
      <c r="P8">
        <f t="shared" si="5"/>
        <v>37.6</v>
      </c>
      <c r="Q8">
        <f t="shared" si="6"/>
        <v>2</v>
      </c>
      <c r="S8">
        <f t="shared" si="7"/>
        <v>60.099999999999994</v>
      </c>
      <c r="T8" s="34">
        <f t="shared" si="8"/>
        <v>5</v>
      </c>
      <c r="V8">
        <f t="shared" si="9"/>
        <v>60.099999999999994</v>
      </c>
      <c r="W8" s="34">
        <f t="shared" si="10"/>
        <v>5</v>
      </c>
      <c r="Y8">
        <f t="shared" si="11"/>
        <v>60.099999999999994</v>
      </c>
      <c r="Z8" s="34">
        <f t="shared" si="12"/>
        <v>5</v>
      </c>
      <c r="AA8" s="30">
        <f>SUM(E6:E8)</f>
        <v>45.599999999999994</v>
      </c>
      <c r="AB8">
        <f>SUM(E4:E8)</f>
        <v>60.099999999999994</v>
      </c>
      <c r="AC8" s="26"/>
      <c r="AD8" s="26"/>
      <c r="AE8" s="26"/>
      <c r="AF8" s="51"/>
    </row>
    <row r="9" spans="1:32" x14ac:dyDescent="0.15">
      <c r="A9" s="60"/>
      <c r="C9" s="16">
        <v>43645</v>
      </c>
      <c r="D9">
        <v>4</v>
      </c>
      <c r="E9" s="30">
        <v>14.6</v>
      </c>
      <c r="F9">
        <v>74.7</v>
      </c>
      <c r="H9" s="6">
        <f t="shared" si="2"/>
        <v>18.675000000000001</v>
      </c>
      <c r="I9" s="30" t="s">
        <v>971</v>
      </c>
      <c r="J9" t="s">
        <v>714</v>
      </c>
      <c r="K9" t="s">
        <v>759</v>
      </c>
      <c r="L9" s="30" t="str">
        <f t="shared" si="0"/>
        <v/>
      </c>
      <c r="M9">
        <f t="shared" si="3"/>
        <v>74.699999999999989</v>
      </c>
      <c r="N9">
        <f t="shared" si="4"/>
        <v>6</v>
      </c>
      <c r="O9" s="30" t="str">
        <f t="shared" si="1"/>
        <v/>
      </c>
      <c r="P9">
        <f t="shared" si="5"/>
        <v>52.2</v>
      </c>
      <c r="Q9">
        <f t="shared" si="6"/>
        <v>3</v>
      </c>
      <c r="S9">
        <f t="shared" si="7"/>
        <v>74.699999999999989</v>
      </c>
      <c r="T9" s="34">
        <f t="shared" si="8"/>
        <v>6</v>
      </c>
      <c r="V9">
        <f t="shared" si="9"/>
        <v>74.699999999999989</v>
      </c>
      <c r="W9" s="34">
        <f t="shared" si="10"/>
        <v>6</v>
      </c>
      <c r="Y9">
        <f t="shared" si="11"/>
        <v>74.699999999999989</v>
      </c>
      <c r="Z9" s="34">
        <f t="shared" si="12"/>
        <v>6</v>
      </c>
      <c r="AA9" s="30">
        <f>SUM(E7:E9)</f>
        <v>52.2</v>
      </c>
      <c r="AB9">
        <f t="shared" ref="AB9:AB72" si="13">SUM(E5:E9)</f>
        <v>61.199999999999996</v>
      </c>
      <c r="AC9" s="26"/>
      <c r="AD9" s="26"/>
      <c r="AE9" s="26"/>
      <c r="AF9" s="51"/>
    </row>
    <row r="10" spans="1:32" x14ac:dyDescent="0.15">
      <c r="A10" s="60"/>
      <c r="C10" s="16">
        <v>43646</v>
      </c>
      <c r="D10">
        <v>5</v>
      </c>
      <c r="E10" s="30">
        <v>18.5</v>
      </c>
      <c r="F10">
        <v>93.199999999999989</v>
      </c>
      <c r="H10" s="6">
        <f t="shared" si="2"/>
        <v>18.639999999999997</v>
      </c>
      <c r="I10" s="30" t="s">
        <v>972</v>
      </c>
      <c r="J10" t="s">
        <v>714</v>
      </c>
      <c r="K10" t="s">
        <v>759</v>
      </c>
      <c r="L10" s="30" t="str">
        <f t="shared" si="0"/>
        <v/>
      </c>
      <c r="M10">
        <f t="shared" si="3"/>
        <v>93.199999999999989</v>
      </c>
      <c r="N10">
        <f t="shared" si="4"/>
        <v>7</v>
      </c>
      <c r="O10" s="30" t="str">
        <f t="shared" si="1"/>
        <v/>
      </c>
      <c r="P10">
        <f t="shared" si="5"/>
        <v>70.7</v>
      </c>
      <c r="Q10">
        <f t="shared" si="6"/>
        <v>4</v>
      </c>
      <c r="S10">
        <f t="shared" si="7"/>
        <v>93.199999999999989</v>
      </c>
      <c r="T10" s="34">
        <f t="shared" si="8"/>
        <v>7</v>
      </c>
      <c r="V10">
        <f t="shared" si="9"/>
        <v>93.199999999999989</v>
      </c>
      <c r="W10" s="34">
        <f t="shared" si="10"/>
        <v>7</v>
      </c>
      <c r="Y10">
        <f t="shared" si="11"/>
        <v>93.199999999999989</v>
      </c>
      <c r="Z10" s="34">
        <f t="shared" si="12"/>
        <v>7</v>
      </c>
      <c r="AA10" s="30">
        <f t="shared" ref="AA10:AA70" si="14">SUM(E8:E10)</f>
        <v>56.3</v>
      </c>
      <c r="AB10">
        <f t="shared" si="13"/>
        <v>78.699999999999989</v>
      </c>
      <c r="AC10">
        <f>SUM(E4:E10)</f>
        <v>93.199999999999989</v>
      </c>
      <c r="AD10" s="26"/>
      <c r="AE10" s="26"/>
      <c r="AF10" s="51"/>
    </row>
    <row r="11" spans="1:32" x14ac:dyDescent="0.15">
      <c r="A11" s="60"/>
      <c r="C11" s="16">
        <v>43647</v>
      </c>
      <c r="D11">
        <v>6</v>
      </c>
      <c r="E11" s="30">
        <v>7.2</v>
      </c>
      <c r="F11">
        <v>100.39999999999999</v>
      </c>
      <c r="H11" s="6">
        <f t="shared" si="2"/>
        <v>16.733333333333331</v>
      </c>
      <c r="I11" s="30" t="s">
        <v>973</v>
      </c>
      <c r="J11" t="s">
        <v>714</v>
      </c>
      <c r="K11" t="s">
        <v>759</v>
      </c>
      <c r="L11" s="30" t="str">
        <f t="shared" si="0"/>
        <v/>
      </c>
      <c r="M11">
        <f t="shared" si="3"/>
        <v>100.39999999999999</v>
      </c>
      <c r="N11">
        <f t="shared" si="4"/>
        <v>8</v>
      </c>
      <c r="O11" s="30" t="str">
        <f t="shared" si="1"/>
        <v>y</v>
      </c>
      <c r="P11">
        <f t="shared" si="5"/>
        <v>77.900000000000006</v>
      </c>
      <c r="Q11">
        <f t="shared" si="6"/>
        <v>5</v>
      </c>
      <c r="S11">
        <f t="shared" si="7"/>
        <v>100.39999999999999</v>
      </c>
      <c r="T11" s="34">
        <f t="shared" si="8"/>
        <v>8</v>
      </c>
      <c r="V11">
        <f t="shared" si="9"/>
        <v>100.39999999999999</v>
      </c>
      <c r="W11" s="34">
        <f t="shared" si="10"/>
        <v>8</v>
      </c>
      <c r="Y11">
        <f t="shared" si="11"/>
        <v>100.39999999999999</v>
      </c>
      <c r="Z11" s="34">
        <f t="shared" si="12"/>
        <v>8</v>
      </c>
      <c r="AA11" s="30">
        <f t="shared" si="14"/>
        <v>40.300000000000004</v>
      </c>
      <c r="AB11">
        <f t="shared" si="13"/>
        <v>77.900000000000006</v>
      </c>
      <c r="AC11">
        <f t="shared" ref="AC11:AC74" si="15">SUM(E5:E11)</f>
        <v>86.899999999999991</v>
      </c>
      <c r="AD11" s="26"/>
      <c r="AE11" s="26"/>
      <c r="AF11" s="51"/>
    </row>
    <row r="12" spans="1:32" s="39" customFormat="1" x14ac:dyDescent="0.15">
      <c r="A12" s="62"/>
      <c r="B12" s="40" t="s">
        <v>572</v>
      </c>
      <c r="C12" s="41">
        <v>43648</v>
      </c>
      <c r="D12" s="39">
        <v>7</v>
      </c>
      <c r="E12" s="43">
        <v>11.5</v>
      </c>
      <c r="F12" s="39">
        <v>111.89999999999999</v>
      </c>
      <c r="H12" s="42">
        <f t="shared" si="2"/>
        <v>15.985714285714284</v>
      </c>
      <c r="I12" s="43" t="s">
        <v>974</v>
      </c>
      <c r="J12" s="39" t="s">
        <v>759</v>
      </c>
      <c r="K12" s="39" t="s">
        <v>714</v>
      </c>
      <c r="L12" s="43" t="str">
        <f t="shared" si="0"/>
        <v/>
      </c>
      <c r="M12" s="39">
        <f t="shared" si="3"/>
        <v>111.89999999999999</v>
      </c>
      <c r="N12" s="39">
        <f t="shared" si="4"/>
        <v>9</v>
      </c>
      <c r="O12" s="43" t="str">
        <f t="shared" si="1"/>
        <v/>
      </c>
      <c r="P12" s="39">
        <f t="shared" si="5"/>
        <v>11.5</v>
      </c>
      <c r="Q12" s="39">
        <f t="shared" si="6"/>
        <v>1</v>
      </c>
      <c r="R12" s="43"/>
      <c r="S12" s="39">
        <f t="shared" si="7"/>
        <v>111.89999999999999</v>
      </c>
      <c r="T12" s="53">
        <f t="shared" si="8"/>
        <v>9</v>
      </c>
      <c r="U12" s="40"/>
      <c r="V12" s="39">
        <f t="shared" si="9"/>
        <v>111.89999999999999</v>
      </c>
      <c r="W12" s="53">
        <f t="shared" si="10"/>
        <v>9</v>
      </c>
      <c r="X12" s="40" t="s">
        <v>714</v>
      </c>
      <c r="Y12" s="39">
        <f t="shared" si="11"/>
        <v>111.89999999999999</v>
      </c>
      <c r="Z12" s="53">
        <f t="shared" si="12"/>
        <v>9</v>
      </c>
      <c r="AA12" s="43">
        <f t="shared" si="14"/>
        <v>37.200000000000003</v>
      </c>
      <c r="AB12" s="39">
        <f t="shared" si="13"/>
        <v>75</v>
      </c>
      <c r="AC12" s="39">
        <f t="shared" si="15"/>
        <v>97.399999999999991</v>
      </c>
      <c r="AD12" s="44"/>
      <c r="AE12" s="44"/>
      <c r="AF12" s="52"/>
    </row>
    <row r="13" spans="1:32" x14ac:dyDescent="0.15">
      <c r="A13" s="60"/>
      <c r="C13" s="16">
        <v>43649</v>
      </c>
      <c r="D13">
        <v>8</v>
      </c>
      <c r="E13" s="30">
        <v>5.5</v>
      </c>
      <c r="F13">
        <v>117.39999999999999</v>
      </c>
      <c r="H13" s="6">
        <f t="shared" si="2"/>
        <v>14.674999999999999</v>
      </c>
      <c r="I13" s="48" t="s">
        <v>975</v>
      </c>
      <c r="J13" s="28" t="s">
        <v>714</v>
      </c>
      <c r="K13" s="28" t="s">
        <v>759</v>
      </c>
      <c r="L13" s="30" t="str">
        <f t="shared" si="0"/>
        <v/>
      </c>
      <c r="M13">
        <f t="shared" si="3"/>
        <v>117.39999999999999</v>
      </c>
      <c r="N13">
        <f t="shared" si="4"/>
        <v>10</v>
      </c>
      <c r="O13" s="30" t="str">
        <f t="shared" si="1"/>
        <v>y</v>
      </c>
      <c r="P13">
        <f t="shared" si="5"/>
        <v>17</v>
      </c>
      <c r="Q13">
        <f t="shared" si="6"/>
        <v>2</v>
      </c>
      <c r="S13">
        <f t="shared" si="7"/>
        <v>117.39999999999999</v>
      </c>
      <c r="T13" s="34">
        <f t="shared" si="8"/>
        <v>10</v>
      </c>
      <c r="V13">
        <f t="shared" si="9"/>
        <v>117.39999999999999</v>
      </c>
      <c r="W13" s="34">
        <f t="shared" si="10"/>
        <v>10</v>
      </c>
      <c r="Y13">
        <f t="shared" si="11"/>
        <v>5.5</v>
      </c>
      <c r="Z13" s="34">
        <f t="shared" si="12"/>
        <v>1</v>
      </c>
      <c r="AA13" s="30">
        <f t="shared" si="14"/>
        <v>24.2</v>
      </c>
      <c r="AB13">
        <f t="shared" si="13"/>
        <v>57.300000000000004</v>
      </c>
      <c r="AC13">
        <f t="shared" si="15"/>
        <v>94.9</v>
      </c>
      <c r="AD13">
        <f>SUM(E4:E13)</f>
        <v>117.39999999999999</v>
      </c>
      <c r="AE13" s="26"/>
      <c r="AF13" s="51"/>
    </row>
    <row r="14" spans="1:32" x14ac:dyDescent="0.15">
      <c r="A14" s="60"/>
      <c r="C14" s="16">
        <v>43650</v>
      </c>
      <c r="D14">
        <v>9</v>
      </c>
      <c r="E14" s="30">
        <v>17</v>
      </c>
      <c r="F14">
        <v>134.39999999999998</v>
      </c>
      <c r="H14" s="6">
        <f t="shared" si="2"/>
        <v>14.93333333333333</v>
      </c>
      <c r="I14" s="48" t="s">
        <v>976</v>
      </c>
      <c r="J14" s="28" t="s">
        <v>714</v>
      </c>
      <c r="K14" s="28" t="s">
        <v>759</v>
      </c>
      <c r="L14" s="30" t="str">
        <f t="shared" si="0"/>
        <v/>
      </c>
      <c r="M14">
        <f t="shared" si="3"/>
        <v>134.39999999999998</v>
      </c>
      <c r="N14">
        <f t="shared" si="4"/>
        <v>11</v>
      </c>
      <c r="O14" s="30" t="str">
        <f t="shared" si="1"/>
        <v/>
      </c>
      <c r="P14">
        <f t="shared" si="5"/>
        <v>17</v>
      </c>
      <c r="Q14">
        <f t="shared" si="6"/>
        <v>1</v>
      </c>
      <c r="S14">
        <f t="shared" si="7"/>
        <v>134.39999999999998</v>
      </c>
      <c r="T14" s="34">
        <f t="shared" si="8"/>
        <v>11</v>
      </c>
      <c r="V14">
        <f t="shared" si="9"/>
        <v>134.39999999999998</v>
      </c>
      <c r="W14" s="34">
        <f t="shared" si="10"/>
        <v>11</v>
      </c>
      <c r="Y14">
        <f t="shared" si="11"/>
        <v>22.5</v>
      </c>
      <c r="Z14" s="34">
        <f t="shared" si="12"/>
        <v>2</v>
      </c>
      <c r="AA14" s="30">
        <f t="shared" si="14"/>
        <v>34</v>
      </c>
      <c r="AB14">
        <f t="shared" si="13"/>
        <v>59.7</v>
      </c>
      <c r="AC14">
        <f t="shared" si="15"/>
        <v>97.5</v>
      </c>
      <c r="AD14">
        <f t="shared" ref="AD14:AD77" si="16">SUM(E5:E14)</f>
        <v>120.89999999999999</v>
      </c>
      <c r="AE14" s="26"/>
      <c r="AF14" s="51"/>
    </row>
    <row r="15" spans="1:32" x14ac:dyDescent="0.15">
      <c r="A15" s="60"/>
      <c r="C15" s="16">
        <v>43651</v>
      </c>
      <c r="D15">
        <v>10</v>
      </c>
      <c r="E15" s="30">
        <v>17</v>
      </c>
      <c r="F15">
        <v>151.39999999999998</v>
      </c>
      <c r="H15" s="6">
        <f t="shared" si="2"/>
        <v>15.139999999999997</v>
      </c>
      <c r="I15" s="48" t="s">
        <v>977</v>
      </c>
      <c r="J15" s="28" t="s">
        <v>714</v>
      </c>
      <c r="K15" s="28" t="s">
        <v>759</v>
      </c>
      <c r="L15" s="30" t="str">
        <f t="shared" si="0"/>
        <v/>
      </c>
      <c r="M15">
        <f t="shared" si="3"/>
        <v>151.39999999999998</v>
      </c>
      <c r="N15">
        <f t="shared" si="4"/>
        <v>12</v>
      </c>
      <c r="O15" s="30" t="str">
        <f t="shared" si="1"/>
        <v/>
      </c>
      <c r="P15">
        <f t="shared" si="5"/>
        <v>34</v>
      </c>
      <c r="Q15">
        <f t="shared" si="6"/>
        <v>2</v>
      </c>
      <c r="S15">
        <f t="shared" si="7"/>
        <v>151.39999999999998</v>
      </c>
      <c r="T15" s="34">
        <f t="shared" si="8"/>
        <v>12</v>
      </c>
      <c r="V15">
        <f t="shared" si="9"/>
        <v>151.39999999999998</v>
      </c>
      <c r="W15" s="34">
        <f t="shared" si="10"/>
        <v>12</v>
      </c>
      <c r="Y15">
        <f t="shared" si="11"/>
        <v>39.5</v>
      </c>
      <c r="Z15" s="34">
        <f t="shared" si="12"/>
        <v>3</v>
      </c>
      <c r="AA15" s="30">
        <f t="shared" si="14"/>
        <v>39.5</v>
      </c>
      <c r="AB15">
        <f t="shared" si="13"/>
        <v>58.2</v>
      </c>
      <c r="AC15">
        <f t="shared" si="15"/>
        <v>91.300000000000011</v>
      </c>
      <c r="AD15">
        <f t="shared" si="16"/>
        <v>136.89999999999998</v>
      </c>
      <c r="AE15" s="26"/>
      <c r="AF15" s="51"/>
    </row>
    <row r="16" spans="1:32" x14ac:dyDescent="0.15">
      <c r="A16" s="61" t="s">
        <v>928</v>
      </c>
      <c r="C16" s="16">
        <v>43652</v>
      </c>
      <c r="D16">
        <v>11</v>
      </c>
      <c r="E16" s="30">
        <v>15.5</v>
      </c>
      <c r="F16">
        <v>166.89999999999998</v>
      </c>
      <c r="H16" s="6">
        <f t="shared" si="2"/>
        <v>15.17272727272727</v>
      </c>
      <c r="I16" s="48" t="s">
        <v>978</v>
      </c>
      <c r="J16" s="28" t="s">
        <v>714</v>
      </c>
      <c r="K16" s="28" t="s">
        <v>759</v>
      </c>
      <c r="L16" s="30" t="str">
        <f t="shared" si="0"/>
        <v/>
      </c>
      <c r="M16">
        <f t="shared" si="3"/>
        <v>166.89999999999998</v>
      </c>
      <c r="N16">
        <f t="shared" si="4"/>
        <v>13</v>
      </c>
      <c r="O16" s="30" t="str">
        <f t="shared" si="1"/>
        <v/>
      </c>
      <c r="P16">
        <f t="shared" si="5"/>
        <v>49.5</v>
      </c>
      <c r="Q16">
        <f t="shared" si="6"/>
        <v>3</v>
      </c>
      <c r="S16">
        <f t="shared" si="7"/>
        <v>166.89999999999998</v>
      </c>
      <c r="T16" s="34">
        <f t="shared" si="8"/>
        <v>13</v>
      </c>
      <c r="V16">
        <f t="shared" si="9"/>
        <v>166.89999999999998</v>
      </c>
      <c r="W16" s="34">
        <f t="shared" si="10"/>
        <v>13</v>
      </c>
      <c r="Y16">
        <f t="shared" si="11"/>
        <v>55</v>
      </c>
      <c r="Z16" s="34">
        <f t="shared" si="12"/>
        <v>4</v>
      </c>
      <c r="AA16" s="30">
        <f t="shared" si="14"/>
        <v>49.5</v>
      </c>
      <c r="AB16">
        <f t="shared" si="13"/>
        <v>66.5</v>
      </c>
      <c r="AC16">
        <f t="shared" si="15"/>
        <v>92.2</v>
      </c>
      <c r="AD16">
        <f t="shared" si="16"/>
        <v>144.4</v>
      </c>
      <c r="AE16" s="26"/>
      <c r="AF16" s="51"/>
    </row>
    <row r="17" spans="1:32" x14ac:dyDescent="0.15">
      <c r="A17" s="60"/>
      <c r="C17" s="16">
        <v>43653</v>
      </c>
      <c r="D17">
        <v>12</v>
      </c>
      <c r="E17" s="30">
        <v>17.5</v>
      </c>
      <c r="F17">
        <v>184.39999999999998</v>
      </c>
      <c r="H17" s="6">
        <f t="shared" si="2"/>
        <v>15.366666666666665</v>
      </c>
      <c r="I17" s="48" t="s">
        <v>979</v>
      </c>
      <c r="J17" s="28" t="s">
        <v>714</v>
      </c>
      <c r="K17" s="28" t="s">
        <v>759</v>
      </c>
      <c r="L17" s="30" t="str">
        <f t="shared" si="0"/>
        <v/>
      </c>
      <c r="M17">
        <f t="shared" si="3"/>
        <v>184.39999999999998</v>
      </c>
      <c r="N17">
        <f t="shared" si="4"/>
        <v>14</v>
      </c>
      <c r="O17" s="30" t="str">
        <f t="shared" si="1"/>
        <v/>
      </c>
      <c r="P17">
        <f t="shared" si="5"/>
        <v>67</v>
      </c>
      <c r="Q17">
        <f t="shared" si="6"/>
        <v>4</v>
      </c>
      <c r="S17">
        <f t="shared" si="7"/>
        <v>184.39999999999998</v>
      </c>
      <c r="T17" s="34">
        <f t="shared" si="8"/>
        <v>14</v>
      </c>
      <c r="V17">
        <f t="shared" si="9"/>
        <v>184.39999999999998</v>
      </c>
      <c r="W17" s="34">
        <f t="shared" si="10"/>
        <v>14</v>
      </c>
      <c r="Y17">
        <f t="shared" si="11"/>
        <v>72.5</v>
      </c>
      <c r="Z17" s="34">
        <f t="shared" si="12"/>
        <v>5</v>
      </c>
      <c r="AA17" s="30">
        <f t="shared" si="14"/>
        <v>50</v>
      </c>
      <c r="AB17">
        <f t="shared" si="13"/>
        <v>72.5</v>
      </c>
      <c r="AC17">
        <f t="shared" si="15"/>
        <v>91.2</v>
      </c>
      <c r="AD17">
        <f t="shared" si="16"/>
        <v>147.5</v>
      </c>
      <c r="AE17">
        <f>SUM(E4:E17)</f>
        <v>184.39999999999998</v>
      </c>
      <c r="AF17" s="51"/>
    </row>
    <row r="18" spans="1:32" x14ac:dyDescent="0.15">
      <c r="A18" s="60"/>
      <c r="C18" s="16">
        <v>43654</v>
      </c>
      <c r="D18">
        <v>13</v>
      </c>
      <c r="E18" s="30">
        <v>17.3</v>
      </c>
      <c r="F18">
        <v>201.7</v>
      </c>
      <c r="H18" s="6">
        <f t="shared" si="2"/>
        <v>15.515384615384615</v>
      </c>
      <c r="I18" s="48" t="s">
        <v>980</v>
      </c>
      <c r="J18" s="28" t="s">
        <v>714</v>
      </c>
      <c r="K18" s="28" t="s">
        <v>759</v>
      </c>
      <c r="L18" s="30" t="str">
        <f t="shared" si="0"/>
        <v/>
      </c>
      <c r="M18">
        <f t="shared" si="3"/>
        <v>201.7</v>
      </c>
      <c r="N18">
        <f t="shared" si="4"/>
        <v>15</v>
      </c>
      <c r="O18" s="30" t="str">
        <f t="shared" si="1"/>
        <v/>
      </c>
      <c r="P18">
        <f t="shared" si="5"/>
        <v>84.3</v>
      </c>
      <c r="Q18">
        <f t="shared" si="6"/>
        <v>5</v>
      </c>
      <c r="S18">
        <f t="shared" si="7"/>
        <v>201.7</v>
      </c>
      <c r="T18" s="34">
        <f t="shared" si="8"/>
        <v>15</v>
      </c>
      <c r="V18">
        <f t="shared" si="9"/>
        <v>201.7</v>
      </c>
      <c r="W18" s="34">
        <f t="shared" si="10"/>
        <v>15</v>
      </c>
      <c r="Y18">
        <f t="shared" si="11"/>
        <v>89.8</v>
      </c>
      <c r="Z18" s="34">
        <f t="shared" si="12"/>
        <v>6</v>
      </c>
      <c r="AA18" s="30">
        <f t="shared" si="14"/>
        <v>50.3</v>
      </c>
      <c r="AB18">
        <f t="shared" si="13"/>
        <v>84.3</v>
      </c>
      <c r="AC18">
        <f t="shared" si="15"/>
        <v>101.3</v>
      </c>
      <c r="AD18">
        <f t="shared" si="16"/>
        <v>141.60000000000002</v>
      </c>
      <c r="AE18">
        <f t="shared" ref="AE18:AE81" si="17">SUM(E5:E18)</f>
        <v>188.2</v>
      </c>
      <c r="AF18" s="51"/>
    </row>
    <row r="19" spans="1:32" s="39" customFormat="1" x14ac:dyDescent="0.15">
      <c r="A19" s="62"/>
      <c r="C19" s="41">
        <v>43655</v>
      </c>
      <c r="D19" s="39">
        <v>14</v>
      </c>
      <c r="E19" s="43">
        <v>18.3</v>
      </c>
      <c r="F19" s="39">
        <v>220</v>
      </c>
      <c r="H19" s="42">
        <f t="shared" si="2"/>
        <v>15.714285714285714</v>
      </c>
      <c r="I19" s="43" t="s">
        <v>981</v>
      </c>
      <c r="J19" s="39" t="s">
        <v>714</v>
      </c>
      <c r="K19" s="45" t="s">
        <v>759</v>
      </c>
      <c r="L19" s="43" t="str">
        <f t="shared" si="0"/>
        <v/>
      </c>
      <c r="M19" s="39">
        <f t="shared" si="3"/>
        <v>220</v>
      </c>
      <c r="N19" s="39">
        <f t="shared" si="4"/>
        <v>16</v>
      </c>
      <c r="O19" s="43" t="str">
        <f t="shared" si="1"/>
        <v/>
      </c>
      <c r="P19" s="39">
        <f t="shared" si="5"/>
        <v>102.6</v>
      </c>
      <c r="Q19" s="39">
        <f t="shared" si="6"/>
        <v>6</v>
      </c>
      <c r="R19" s="43"/>
      <c r="S19" s="39">
        <f t="shared" si="7"/>
        <v>220</v>
      </c>
      <c r="T19" s="53">
        <f t="shared" si="8"/>
        <v>16</v>
      </c>
      <c r="V19" s="39">
        <f t="shared" si="9"/>
        <v>220</v>
      </c>
      <c r="W19" s="53">
        <f t="shared" si="10"/>
        <v>16</v>
      </c>
      <c r="Y19" s="39">
        <f t="shared" si="11"/>
        <v>108.1</v>
      </c>
      <c r="Z19" s="53">
        <f t="shared" si="12"/>
        <v>7</v>
      </c>
      <c r="AA19" s="43">
        <f t="shared" si="14"/>
        <v>53.099999999999994</v>
      </c>
      <c r="AB19" s="39">
        <f t="shared" si="13"/>
        <v>85.6</v>
      </c>
      <c r="AC19" s="39">
        <f t="shared" si="15"/>
        <v>108.1</v>
      </c>
      <c r="AD19" s="39">
        <f t="shared" si="16"/>
        <v>145.30000000000001</v>
      </c>
      <c r="AE19" s="39">
        <f t="shared" si="17"/>
        <v>205.5</v>
      </c>
      <c r="AF19" s="52"/>
    </row>
    <row r="20" spans="1:32" x14ac:dyDescent="0.15">
      <c r="A20" s="60"/>
      <c r="B20" s="7" t="s">
        <v>915</v>
      </c>
      <c r="C20" s="16">
        <v>43656</v>
      </c>
      <c r="D20">
        <v>15</v>
      </c>
      <c r="E20" s="30">
        <v>9.4</v>
      </c>
      <c r="F20">
        <v>229.4</v>
      </c>
      <c r="H20" s="6">
        <f t="shared" si="2"/>
        <v>15.293333333333333</v>
      </c>
      <c r="I20" s="48" t="s">
        <v>982</v>
      </c>
      <c r="J20" t="s">
        <v>714</v>
      </c>
      <c r="K20" t="s">
        <v>759</v>
      </c>
      <c r="L20" s="30" t="str">
        <f t="shared" si="0"/>
        <v/>
      </c>
      <c r="M20">
        <f t="shared" si="3"/>
        <v>229.4</v>
      </c>
      <c r="N20">
        <f t="shared" si="4"/>
        <v>17</v>
      </c>
      <c r="O20" s="30" t="str">
        <f t="shared" si="1"/>
        <v>y</v>
      </c>
      <c r="P20">
        <f t="shared" si="5"/>
        <v>112</v>
      </c>
      <c r="Q20">
        <f t="shared" si="6"/>
        <v>7</v>
      </c>
      <c r="S20">
        <f t="shared" si="7"/>
        <v>229.4</v>
      </c>
      <c r="T20" s="34">
        <f t="shared" si="8"/>
        <v>17</v>
      </c>
      <c r="V20">
        <f t="shared" si="9"/>
        <v>229.4</v>
      </c>
      <c r="W20" s="34">
        <f t="shared" si="10"/>
        <v>17</v>
      </c>
      <c r="Y20">
        <f t="shared" si="11"/>
        <v>117.5</v>
      </c>
      <c r="Z20" s="34">
        <f t="shared" si="12"/>
        <v>8</v>
      </c>
      <c r="AA20" s="30">
        <f t="shared" si="14"/>
        <v>45</v>
      </c>
      <c r="AB20">
        <f t="shared" si="13"/>
        <v>78</v>
      </c>
      <c r="AC20">
        <f t="shared" si="15"/>
        <v>112</v>
      </c>
      <c r="AD20">
        <f t="shared" si="16"/>
        <v>136.19999999999999</v>
      </c>
      <c r="AE20">
        <f t="shared" si="17"/>
        <v>206.90000000000003</v>
      </c>
      <c r="AF20" s="51"/>
    </row>
    <row r="21" spans="1:32" x14ac:dyDescent="0.15">
      <c r="A21" s="60"/>
      <c r="C21" s="16">
        <v>43657</v>
      </c>
      <c r="D21">
        <v>16</v>
      </c>
      <c r="E21" s="30">
        <v>18.8</v>
      </c>
      <c r="F21">
        <v>248.20000000000002</v>
      </c>
      <c r="H21" s="6">
        <f t="shared" si="2"/>
        <v>15.512500000000001</v>
      </c>
      <c r="I21" s="48" t="s">
        <v>983</v>
      </c>
      <c r="J21" t="s">
        <v>714</v>
      </c>
      <c r="K21" t="s">
        <v>759</v>
      </c>
      <c r="L21" s="30" t="str">
        <f t="shared" si="0"/>
        <v/>
      </c>
      <c r="M21">
        <f t="shared" si="3"/>
        <v>248.20000000000002</v>
      </c>
      <c r="N21">
        <f t="shared" si="4"/>
        <v>18</v>
      </c>
      <c r="O21" s="30" t="str">
        <f t="shared" si="1"/>
        <v/>
      </c>
      <c r="P21">
        <f t="shared" si="5"/>
        <v>18.8</v>
      </c>
      <c r="Q21">
        <f t="shared" si="6"/>
        <v>1</v>
      </c>
      <c r="S21">
        <f t="shared" si="7"/>
        <v>248.20000000000002</v>
      </c>
      <c r="T21" s="34">
        <f t="shared" si="8"/>
        <v>18</v>
      </c>
      <c r="V21">
        <f t="shared" si="9"/>
        <v>248.20000000000002</v>
      </c>
      <c r="W21" s="34">
        <f t="shared" si="10"/>
        <v>18</v>
      </c>
      <c r="Y21">
        <f t="shared" si="11"/>
        <v>136.30000000000001</v>
      </c>
      <c r="Z21" s="34">
        <f t="shared" si="12"/>
        <v>9</v>
      </c>
      <c r="AA21" s="30">
        <f t="shared" si="14"/>
        <v>46.5</v>
      </c>
      <c r="AB21">
        <f t="shared" si="13"/>
        <v>81.3</v>
      </c>
      <c r="AC21">
        <f t="shared" si="15"/>
        <v>113.8</v>
      </c>
      <c r="AD21">
        <f t="shared" si="16"/>
        <v>147.80000000000001</v>
      </c>
      <c r="AE21">
        <f t="shared" si="17"/>
        <v>211.30000000000004</v>
      </c>
      <c r="AF21" s="51"/>
    </row>
    <row r="22" spans="1:32" x14ac:dyDescent="0.15">
      <c r="A22" s="60"/>
      <c r="C22" s="16">
        <v>43658</v>
      </c>
      <c r="D22">
        <v>17</v>
      </c>
      <c r="E22" s="30">
        <v>17.8</v>
      </c>
      <c r="F22">
        <v>266</v>
      </c>
      <c r="H22" s="6">
        <f t="shared" si="2"/>
        <v>15.647058823529411</v>
      </c>
      <c r="I22" s="48" t="s">
        <v>984</v>
      </c>
      <c r="J22" t="s">
        <v>714</v>
      </c>
      <c r="K22" t="s">
        <v>759</v>
      </c>
      <c r="L22" s="30" t="str">
        <f t="shared" si="0"/>
        <v/>
      </c>
      <c r="M22">
        <f t="shared" si="3"/>
        <v>266</v>
      </c>
      <c r="N22">
        <f t="shared" si="4"/>
        <v>19</v>
      </c>
      <c r="O22" s="30" t="str">
        <f t="shared" si="1"/>
        <v/>
      </c>
      <c r="P22">
        <f t="shared" si="5"/>
        <v>36.6</v>
      </c>
      <c r="Q22">
        <f t="shared" si="6"/>
        <v>2</v>
      </c>
      <c r="S22">
        <f t="shared" si="7"/>
        <v>266</v>
      </c>
      <c r="T22" s="34">
        <f t="shared" si="8"/>
        <v>19</v>
      </c>
      <c r="V22">
        <f t="shared" si="9"/>
        <v>266</v>
      </c>
      <c r="W22" s="34">
        <f t="shared" si="10"/>
        <v>19</v>
      </c>
      <c r="Y22">
        <f t="shared" si="11"/>
        <v>154.10000000000002</v>
      </c>
      <c r="Z22" s="34">
        <f t="shared" si="12"/>
        <v>10</v>
      </c>
      <c r="AA22" s="30">
        <f t="shared" si="14"/>
        <v>46</v>
      </c>
      <c r="AB22">
        <f t="shared" si="13"/>
        <v>81.599999999999994</v>
      </c>
      <c r="AC22">
        <f t="shared" si="15"/>
        <v>114.6</v>
      </c>
      <c r="AD22">
        <f t="shared" si="16"/>
        <v>154.10000000000002</v>
      </c>
      <c r="AE22">
        <f t="shared" si="17"/>
        <v>205.90000000000006</v>
      </c>
      <c r="AF22" s="51"/>
    </row>
    <row r="23" spans="1:32" x14ac:dyDescent="0.15">
      <c r="A23" s="61" t="s">
        <v>929</v>
      </c>
      <c r="C23" s="16">
        <v>43659</v>
      </c>
      <c r="D23">
        <v>18</v>
      </c>
      <c r="E23" s="30">
        <v>18</v>
      </c>
      <c r="F23">
        <v>284</v>
      </c>
      <c r="H23" s="6">
        <f t="shared" si="2"/>
        <v>15.777777777777779</v>
      </c>
      <c r="I23" s="48" t="s">
        <v>985</v>
      </c>
      <c r="J23" t="s">
        <v>714</v>
      </c>
      <c r="K23" t="s">
        <v>759</v>
      </c>
      <c r="L23" s="30" t="str">
        <f t="shared" si="0"/>
        <v/>
      </c>
      <c r="M23">
        <f t="shared" si="3"/>
        <v>284</v>
      </c>
      <c r="N23">
        <f t="shared" si="4"/>
        <v>20</v>
      </c>
      <c r="O23" s="30" t="str">
        <f t="shared" si="1"/>
        <v/>
      </c>
      <c r="P23">
        <f t="shared" si="5"/>
        <v>54.6</v>
      </c>
      <c r="Q23">
        <f t="shared" si="6"/>
        <v>3</v>
      </c>
      <c r="S23">
        <f t="shared" si="7"/>
        <v>284</v>
      </c>
      <c r="T23" s="34">
        <f t="shared" si="8"/>
        <v>20</v>
      </c>
      <c r="V23">
        <f t="shared" si="9"/>
        <v>284</v>
      </c>
      <c r="W23" s="34">
        <f t="shared" si="10"/>
        <v>20</v>
      </c>
      <c r="Y23">
        <f t="shared" si="11"/>
        <v>172.10000000000002</v>
      </c>
      <c r="Z23" s="34">
        <f t="shared" si="12"/>
        <v>11</v>
      </c>
      <c r="AA23" s="30">
        <f t="shared" si="14"/>
        <v>54.6</v>
      </c>
      <c r="AB23">
        <f t="shared" si="13"/>
        <v>82.3</v>
      </c>
      <c r="AC23">
        <f t="shared" si="15"/>
        <v>117.1</v>
      </c>
      <c r="AD23">
        <f t="shared" si="16"/>
        <v>166.60000000000002</v>
      </c>
      <c r="AE23">
        <f t="shared" si="17"/>
        <v>209.30000000000004</v>
      </c>
      <c r="AF23" s="51"/>
    </row>
    <row r="24" spans="1:32" x14ac:dyDescent="0.15">
      <c r="A24" s="60"/>
      <c r="C24" s="16">
        <v>43660</v>
      </c>
      <c r="D24">
        <v>19</v>
      </c>
      <c r="E24" s="30">
        <v>18.100000000000001</v>
      </c>
      <c r="F24">
        <v>302.10000000000002</v>
      </c>
      <c r="H24" s="6">
        <f t="shared" si="2"/>
        <v>15.9</v>
      </c>
      <c r="I24" s="48" t="s">
        <v>986</v>
      </c>
      <c r="J24" t="s">
        <v>714</v>
      </c>
      <c r="K24" t="s">
        <v>759</v>
      </c>
      <c r="L24" s="30" t="str">
        <f t="shared" si="0"/>
        <v/>
      </c>
      <c r="M24">
        <f t="shared" si="3"/>
        <v>302.10000000000002</v>
      </c>
      <c r="N24">
        <f t="shared" si="4"/>
        <v>21</v>
      </c>
      <c r="O24" s="30" t="str">
        <f t="shared" si="1"/>
        <v/>
      </c>
      <c r="P24">
        <f t="shared" si="5"/>
        <v>72.7</v>
      </c>
      <c r="Q24">
        <f t="shared" si="6"/>
        <v>4</v>
      </c>
      <c r="S24">
        <f t="shared" si="7"/>
        <v>302.10000000000002</v>
      </c>
      <c r="T24" s="34">
        <f t="shared" si="8"/>
        <v>21</v>
      </c>
      <c r="V24">
        <f t="shared" si="9"/>
        <v>302.10000000000002</v>
      </c>
      <c r="W24" s="34">
        <f t="shared" si="10"/>
        <v>21</v>
      </c>
      <c r="Y24">
        <f t="shared" si="11"/>
        <v>190.20000000000002</v>
      </c>
      <c r="Z24" s="34">
        <f t="shared" si="12"/>
        <v>12</v>
      </c>
      <c r="AA24" s="30">
        <f t="shared" si="14"/>
        <v>53.9</v>
      </c>
      <c r="AB24">
        <f t="shared" si="13"/>
        <v>82.1</v>
      </c>
      <c r="AC24">
        <f t="shared" si="15"/>
        <v>117.69999999999999</v>
      </c>
      <c r="AD24">
        <f t="shared" si="16"/>
        <v>167.7</v>
      </c>
      <c r="AE24">
        <f t="shared" si="17"/>
        <v>208.9</v>
      </c>
      <c r="AF24" s="51"/>
    </row>
    <row r="25" spans="1:32" x14ac:dyDescent="0.15">
      <c r="A25" s="60"/>
      <c r="C25" s="16">
        <v>43661</v>
      </c>
      <c r="D25">
        <v>20</v>
      </c>
      <c r="E25" s="30">
        <v>21.1</v>
      </c>
      <c r="F25">
        <v>323.20000000000005</v>
      </c>
      <c r="H25" s="6">
        <f t="shared" si="2"/>
        <v>16.160000000000004</v>
      </c>
      <c r="I25" s="48" t="s">
        <v>987</v>
      </c>
      <c r="J25" t="s">
        <v>714</v>
      </c>
      <c r="K25" t="s">
        <v>759</v>
      </c>
      <c r="L25" s="30" t="str">
        <f t="shared" si="0"/>
        <v/>
      </c>
      <c r="M25">
        <f t="shared" si="3"/>
        <v>323.20000000000005</v>
      </c>
      <c r="N25">
        <f t="shared" si="4"/>
        <v>22</v>
      </c>
      <c r="O25" s="30" t="str">
        <f t="shared" si="1"/>
        <v/>
      </c>
      <c r="P25">
        <f t="shared" si="5"/>
        <v>93.800000000000011</v>
      </c>
      <c r="Q25">
        <f t="shared" si="6"/>
        <v>5</v>
      </c>
      <c r="S25">
        <f t="shared" si="7"/>
        <v>323.20000000000005</v>
      </c>
      <c r="T25" s="34">
        <f t="shared" si="8"/>
        <v>22</v>
      </c>
      <c r="V25">
        <f t="shared" si="9"/>
        <v>323.20000000000005</v>
      </c>
      <c r="W25" s="34">
        <f t="shared" si="10"/>
        <v>22</v>
      </c>
      <c r="Y25">
        <f t="shared" si="11"/>
        <v>211.3</v>
      </c>
      <c r="Z25" s="34">
        <f t="shared" si="12"/>
        <v>13</v>
      </c>
      <c r="AA25" s="30">
        <f t="shared" si="14"/>
        <v>57.2</v>
      </c>
      <c r="AB25">
        <f t="shared" si="13"/>
        <v>93.800000000000011</v>
      </c>
      <c r="AC25">
        <f t="shared" si="15"/>
        <v>121.5</v>
      </c>
      <c r="AD25">
        <f t="shared" si="16"/>
        <v>171.79999999999998</v>
      </c>
      <c r="AE25">
        <f t="shared" si="17"/>
        <v>222.8</v>
      </c>
      <c r="AF25" s="51"/>
    </row>
    <row r="26" spans="1:32" s="39" customFormat="1" x14ac:dyDescent="0.15">
      <c r="A26" s="62"/>
      <c r="C26" s="41">
        <v>43662</v>
      </c>
      <c r="D26" s="39">
        <v>21</v>
      </c>
      <c r="E26" s="43">
        <v>21</v>
      </c>
      <c r="F26" s="39">
        <v>344.2</v>
      </c>
      <c r="H26" s="42">
        <f t="shared" si="2"/>
        <v>16.390476190476189</v>
      </c>
      <c r="I26" s="43" t="s">
        <v>988</v>
      </c>
      <c r="J26" s="40" t="s">
        <v>714</v>
      </c>
      <c r="K26" s="40" t="s">
        <v>759</v>
      </c>
      <c r="L26" s="43" t="str">
        <f t="shared" si="0"/>
        <v/>
      </c>
      <c r="M26" s="39">
        <f t="shared" si="3"/>
        <v>344.20000000000005</v>
      </c>
      <c r="N26" s="39">
        <f t="shared" si="4"/>
        <v>23</v>
      </c>
      <c r="O26" s="43" t="str">
        <f t="shared" si="1"/>
        <v/>
      </c>
      <c r="P26" s="39">
        <f t="shared" si="5"/>
        <v>114.80000000000001</v>
      </c>
      <c r="Q26" s="39">
        <f t="shared" si="6"/>
        <v>6</v>
      </c>
      <c r="R26" s="43"/>
      <c r="S26" s="39">
        <f t="shared" si="7"/>
        <v>344.20000000000005</v>
      </c>
      <c r="T26" s="53">
        <f t="shared" si="8"/>
        <v>23</v>
      </c>
      <c r="V26" s="39">
        <f t="shared" si="9"/>
        <v>344.20000000000005</v>
      </c>
      <c r="W26" s="53">
        <f t="shared" si="10"/>
        <v>23</v>
      </c>
      <c r="Y26" s="39">
        <f t="shared" si="11"/>
        <v>232.3</v>
      </c>
      <c r="Z26" s="53">
        <f t="shared" si="12"/>
        <v>14</v>
      </c>
      <c r="AA26" s="43">
        <f t="shared" si="14"/>
        <v>60.2</v>
      </c>
      <c r="AB26" s="39">
        <f t="shared" si="13"/>
        <v>96</v>
      </c>
      <c r="AC26" s="39">
        <f t="shared" si="15"/>
        <v>124.19999999999999</v>
      </c>
      <c r="AD26" s="39">
        <f t="shared" si="16"/>
        <v>177.29999999999998</v>
      </c>
      <c r="AE26" s="39">
        <f t="shared" si="17"/>
        <v>232.3</v>
      </c>
      <c r="AF26" s="52"/>
    </row>
    <row r="27" spans="1:32" ht="16" x14ac:dyDescent="0.2">
      <c r="A27" s="60"/>
      <c r="B27" s="7" t="s">
        <v>568</v>
      </c>
      <c r="C27" s="16">
        <v>43663</v>
      </c>
      <c r="D27">
        <v>22</v>
      </c>
      <c r="E27" s="30">
        <v>8.5</v>
      </c>
      <c r="F27">
        <v>352.7</v>
      </c>
      <c r="H27" s="6">
        <f t="shared" si="2"/>
        <v>16.031818181818181</v>
      </c>
      <c r="I27" s="48" t="s">
        <v>989</v>
      </c>
      <c r="J27" t="s">
        <v>759</v>
      </c>
      <c r="K27" t="s">
        <v>714</v>
      </c>
      <c r="L27" s="30" t="str">
        <f t="shared" si="0"/>
        <v/>
      </c>
      <c r="M27">
        <f t="shared" si="3"/>
        <v>352.70000000000005</v>
      </c>
      <c r="N27">
        <f t="shared" si="4"/>
        <v>24</v>
      </c>
      <c r="O27" s="30" t="str">
        <f t="shared" si="1"/>
        <v>y</v>
      </c>
      <c r="P27">
        <f t="shared" si="5"/>
        <v>123.30000000000001</v>
      </c>
      <c r="Q27">
        <f t="shared" si="6"/>
        <v>7</v>
      </c>
      <c r="S27">
        <f t="shared" si="7"/>
        <v>352.70000000000005</v>
      </c>
      <c r="T27" s="34">
        <f t="shared" si="8"/>
        <v>24</v>
      </c>
      <c r="U27" s="85" t="s">
        <v>714</v>
      </c>
      <c r="V27" s="27">
        <f t="shared" si="9"/>
        <v>352.70000000000005</v>
      </c>
      <c r="W27" s="54">
        <f t="shared" si="10"/>
        <v>24</v>
      </c>
      <c r="X27" s="7" t="s">
        <v>714</v>
      </c>
      <c r="Y27">
        <f t="shared" si="11"/>
        <v>240.8</v>
      </c>
      <c r="Z27" s="54">
        <f t="shared" si="12"/>
        <v>15</v>
      </c>
      <c r="AA27" s="30">
        <f t="shared" si="14"/>
        <v>50.6</v>
      </c>
      <c r="AB27">
        <f t="shared" si="13"/>
        <v>86.7</v>
      </c>
      <c r="AC27">
        <f t="shared" si="15"/>
        <v>123.30000000000001</v>
      </c>
      <c r="AD27">
        <f t="shared" si="16"/>
        <v>168.29999999999998</v>
      </c>
      <c r="AE27">
        <f t="shared" si="17"/>
        <v>235.3</v>
      </c>
      <c r="AF27" s="51"/>
    </row>
    <row r="28" spans="1:32" x14ac:dyDescent="0.15">
      <c r="A28" s="60"/>
      <c r="C28" s="16">
        <v>43664</v>
      </c>
      <c r="D28">
        <v>23</v>
      </c>
      <c r="E28" s="30">
        <v>0</v>
      </c>
      <c r="F28">
        <v>352.7</v>
      </c>
      <c r="H28" s="6">
        <f t="shared" si="2"/>
        <v>15.334782608695651</v>
      </c>
      <c r="I28" s="48" t="s">
        <v>990</v>
      </c>
      <c r="J28" t="s">
        <v>759</v>
      </c>
      <c r="K28" t="s">
        <v>714</v>
      </c>
      <c r="L28" s="30" t="str">
        <f t="shared" si="0"/>
        <v>y</v>
      </c>
      <c r="M28">
        <f t="shared" si="3"/>
        <v>352.70000000000005</v>
      </c>
      <c r="N28">
        <f t="shared" si="4"/>
        <v>25</v>
      </c>
      <c r="O28" s="32" t="s">
        <v>714</v>
      </c>
      <c r="P28">
        <f t="shared" si="5"/>
        <v>0</v>
      </c>
      <c r="Q28">
        <f t="shared" si="6"/>
        <v>1</v>
      </c>
      <c r="S28">
        <f t="shared" si="7"/>
        <v>352.70000000000005</v>
      </c>
      <c r="T28" s="34">
        <f t="shared" si="8"/>
        <v>25</v>
      </c>
      <c r="V28">
        <f t="shared" si="9"/>
        <v>0</v>
      </c>
      <c r="W28" s="34">
        <f t="shared" si="10"/>
        <v>1</v>
      </c>
      <c r="X28" s="7" t="s">
        <v>714</v>
      </c>
      <c r="Y28">
        <f t="shared" si="11"/>
        <v>0</v>
      </c>
      <c r="Z28" s="34">
        <f t="shared" si="12"/>
        <v>1</v>
      </c>
      <c r="AA28" s="30">
        <f t="shared" si="14"/>
        <v>29.5</v>
      </c>
      <c r="AB28">
        <f t="shared" si="13"/>
        <v>68.7</v>
      </c>
      <c r="AC28">
        <f t="shared" si="15"/>
        <v>104.5</v>
      </c>
      <c r="AD28">
        <f t="shared" si="16"/>
        <v>151</v>
      </c>
      <c r="AE28">
        <f t="shared" si="17"/>
        <v>218.29999999999998</v>
      </c>
      <c r="AF28" s="51"/>
    </row>
    <row r="29" spans="1:32" x14ac:dyDescent="0.15">
      <c r="A29" s="60"/>
      <c r="C29" s="16">
        <v>43665</v>
      </c>
      <c r="D29">
        <v>24</v>
      </c>
      <c r="E29" s="30">
        <v>4</v>
      </c>
      <c r="F29">
        <v>356.7</v>
      </c>
      <c r="H29" s="6">
        <f t="shared" si="2"/>
        <v>14.862499999999999</v>
      </c>
      <c r="I29" s="48" t="s">
        <v>991</v>
      </c>
      <c r="J29" s="7" t="s">
        <v>714</v>
      </c>
      <c r="K29" s="7" t="s">
        <v>759</v>
      </c>
      <c r="L29" s="30" t="str">
        <f t="shared" si="0"/>
        <v/>
      </c>
      <c r="M29">
        <f t="shared" si="3"/>
        <v>4</v>
      </c>
      <c r="N29">
        <f t="shared" si="4"/>
        <v>1</v>
      </c>
      <c r="O29" s="30" t="str">
        <f t="shared" si="1"/>
        <v>y</v>
      </c>
      <c r="P29">
        <f t="shared" si="5"/>
        <v>4</v>
      </c>
      <c r="Q29">
        <f t="shared" si="6"/>
        <v>1</v>
      </c>
      <c r="S29">
        <f t="shared" si="7"/>
        <v>356.70000000000005</v>
      </c>
      <c r="T29" s="34">
        <f t="shared" si="8"/>
        <v>26</v>
      </c>
      <c r="V29">
        <f t="shared" si="9"/>
        <v>4</v>
      </c>
      <c r="W29" s="34">
        <f t="shared" si="10"/>
        <v>2</v>
      </c>
      <c r="Y29">
        <f t="shared" si="11"/>
        <v>4</v>
      </c>
      <c r="Z29" s="34">
        <f t="shared" si="12"/>
        <v>1</v>
      </c>
      <c r="AA29" s="30">
        <f t="shared" si="14"/>
        <v>12.5</v>
      </c>
      <c r="AB29">
        <f t="shared" si="13"/>
        <v>54.6</v>
      </c>
      <c r="AC29">
        <f t="shared" si="15"/>
        <v>90.7</v>
      </c>
      <c r="AD29">
        <f t="shared" si="16"/>
        <v>136.69999999999999</v>
      </c>
      <c r="AE29">
        <f t="shared" si="17"/>
        <v>205.29999999999998</v>
      </c>
      <c r="AF29" s="51"/>
    </row>
    <row r="30" spans="1:32" x14ac:dyDescent="0.15">
      <c r="A30" s="61" t="s">
        <v>930</v>
      </c>
      <c r="C30" s="16">
        <v>43666</v>
      </c>
      <c r="D30">
        <v>25</v>
      </c>
      <c r="E30" s="30">
        <v>21</v>
      </c>
      <c r="F30">
        <v>377.7</v>
      </c>
      <c r="H30" s="6">
        <f t="shared" si="2"/>
        <v>15.107999999999999</v>
      </c>
      <c r="I30" s="48" t="s">
        <v>992</v>
      </c>
      <c r="J30" s="7" t="s">
        <v>714</v>
      </c>
      <c r="K30" s="7" t="s">
        <v>759</v>
      </c>
      <c r="L30" s="30" t="str">
        <f t="shared" si="0"/>
        <v/>
      </c>
      <c r="M30">
        <f t="shared" si="3"/>
        <v>25</v>
      </c>
      <c r="N30">
        <f t="shared" si="4"/>
        <v>2</v>
      </c>
      <c r="O30" s="30" t="str">
        <f t="shared" si="1"/>
        <v/>
      </c>
      <c r="P30">
        <f t="shared" si="5"/>
        <v>21</v>
      </c>
      <c r="Q30">
        <f t="shared" si="6"/>
        <v>1</v>
      </c>
      <c r="S30">
        <f t="shared" si="7"/>
        <v>377.70000000000005</v>
      </c>
      <c r="T30" s="34">
        <f t="shared" si="8"/>
        <v>27</v>
      </c>
      <c r="V30">
        <f t="shared" si="9"/>
        <v>25</v>
      </c>
      <c r="W30" s="34">
        <f t="shared" si="10"/>
        <v>3</v>
      </c>
      <c r="Y30">
        <f t="shared" si="11"/>
        <v>25</v>
      </c>
      <c r="Z30" s="34">
        <f t="shared" si="12"/>
        <v>2</v>
      </c>
      <c r="AA30" s="30">
        <f t="shared" si="14"/>
        <v>25</v>
      </c>
      <c r="AB30">
        <f t="shared" si="13"/>
        <v>54.5</v>
      </c>
      <c r="AC30">
        <f t="shared" si="15"/>
        <v>93.7</v>
      </c>
      <c r="AD30">
        <f t="shared" si="16"/>
        <v>148.30000000000001</v>
      </c>
      <c r="AE30">
        <f t="shared" si="17"/>
        <v>210.79999999999998</v>
      </c>
      <c r="AF30" s="51"/>
    </row>
    <row r="31" spans="1:32" x14ac:dyDescent="0.15">
      <c r="A31" s="60"/>
      <c r="C31" s="16">
        <v>43667</v>
      </c>
      <c r="D31">
        <v>26</v>
      </c>
      <c r="E31" s="30">
        <v>21</v>
      </c>
      <c r="F31">
        <v>398.7</v>
      </c>
      <c r="H31" s="6">
        <f t="shared" si="2"/>
        <v>15.334615384615384</v>
      </c>
      <c r="I31" s="48" t="s">
        <v>993</v>
      </c>
      <c r="J31" s="7" t="s">
        <v>714</v>
      </c>
      <c r="K31" s="7" t="s">
        <v>759</v>
      </c>
      <c r="L31" s="30" t="str">
        <f t="shared" si="0"/>
        <v/>
      </c>
      <c r="M31">
        <f t="shared" si="3"/>
        <v>46</v>
      </c>
      <c r="N31">
        <f t="shared" si="4"/>
        <v>3</v>
      </c>
      <c r="O31" s="30" t="str">
        <f t="shared" si="1"/>
        <v/>
      </c>
      <c r="P31">
        <f t="shared" si="5"/>
        <v>42</v>
      </c>
      <c r="Q31">
        <f t="shared" si="6"/>
        <v>2</v>
      </c>
      <c r="S31">
        <f t="shared" si="7"/>
        <v>398.70000000000005</v>
      </c>
      <c r="T31" s="34">
        <f t="shared" si="8"/>
        <v>28</v>
      </c>
      <c r="V31">
        <f t="shared" si="9"/>
        <v>46</v>
      </c>
      <c r="W31" s="34">
        <f t="shared" si="10"/>
        <v>4</v>
      </c>
      <c r="Y31">
        <f t="shared" si="11"/>
        <v>46</v>
      </c>
      <c r="Z31" s="34">
        <f t="shared" si="12"/>
        <v>3</v>
      </c>
      <c r="AA31" s="30">
        <f t="shared" si="14"/>
        <v>46</v>
      </c>
      <c r="AB31">
        <f t="shared" si="13"/>
        <v>54.5</v>
      </c>
      <c r="AC31">
        <f t="shared" si="15"/>
        <v>96.6</v>
      </c>
      <c r="AD31">
        <f t="shared" si="16"/>
        <v>150.5</v>
      </c>
      <c r="AE31">
        <f t="shared" si="17"/>
        <v>214.29999999999998</v>
      </c>
      <c r="AF31" s="34">
        <f>SUM(E4:E31)</f>
        <v>398.70000000000005</v>
      </c>
    </row>
    <row r="32" spans="1:32" x14ac:dyDescent="0.15">
      <c r="A32" s="60"/>
      <c r="C32" s="16">
        <v>43668</v>
      </c>
      <c r="D32">
        <v>27</v>
      </c>
      <c r="E32" s="30">
        <v>17.5</v>
      </c>
      <c r="F32">
        <v>416.2</v>
      </c>
      <c r="H32" s="6">
        <f t="shared" si="2"/>
        <v>15.414814814814815</v>
      </c>
      <c r="I32" s="48" t="s">
        <v>994</v>
      </c>
      <c r="J32" s="7" t="s">
        <v>714</v>
      </c>
      <c r="K32" s="7" t="s">
        <v>759</v>
      </c>
      <c r="L32" s="30" t="str">
        <f t="shared" si="0"/>
        <v/>
      </c>
      <c r="M32">
        <f t="shared" si="3"/>
        <v>63.5</v>
      </c>
      <c r="N32">
        <f t="shared" si="4"/>
        <v>4</v>
      </c>
      <c r="O32" s="30" t="str">
        <f t="shared" si="1"/>
        <v/>
      </c>
      <c r="P32">
        <f t="shared" si="5"/>
        <v>59.5</v>
      </c>
      <c r="Q32">
        <f t="shared" si="6"/>
        <v>3</v>
      </c>
      <c r="S32">
        <f t="shared" si="7"/>
        <v>416.20000000000005</v>
      </c>
      <c r="T32" s="34">
        <f t="shared" si="8"/>
        <v>29</v>
      </c>
      <c r="V32">
        <f t="shared" si="9"/>
        <v>63.5</v>
      </c>
      <c r="W32" s="34">
        <f t="shared" si="10"/>
        <v>5</v>
      </c>
      <c r="Y32">
        <f t="shared" si="11"/>
        <v>63.5</v>
      </c>
      <c r="Z32" s="34">
        <f t="shared" si="12"/>
        <v>4</v>
      </c>
      <c r="AA32" s="30">
        <f t="shared" si="14"/>
        <v>59.5</v>
      </c>
      <c r="AB32">
        <f t="shared" si="13"/>
        <v>63.5</v>
      </c>
      <c r="AC32">
        <f t="shared" si="15"/>
        <v>93</v>
      </c>
      <c r="AD32">
        <f t="shared" si="16"/>
        <v>150.19999999999999</v>
      </c>
      <c r="AE32">
        <f t="shared" si="17"/>
        <v>214.5</v>
      </c>
      <c r="AF32" s="34">
        <f t="shared" ref="AF32:AF95" si="18">SUM(E5:E32)</f>
        <v>402.70000000000005</v>
      </c>
    </row>
    <row r="33" spans="1:32" s="39" customFormat="1" x14ac:dyDescent="0.15">
      <c r="A33" s="62"/>
      <c r="B33" s="40" t="s">
        <v>566</v>
      </c>
      <c r="C33" s="41">
        <v>43669</v>
      </c>
      <c r="D33" s="39">
        <v>28</v>
      </c>
      <c r="E33" s="43">
        <v>15</v>
      </c>
      <c r="F33" s="39">
        <v>431.2</v>
      </c>
      <c r="H33" s="42">
        <f t="shared" si="2"/>
        <v>15.4</v>
      </c>
      <c r="I33" s="49" t="s">
        <v>995</v>
      </c>
      <c r="J33" s="39" t="s">
        <v>759</v>
      </c>
      <c r="K33" s="39" t="s">
        <v>759</v>
      </c>
      <c r="L33" s="43" t="str">
        <f t="shared" si="0"/>
        <v/>
      </c>
      <c r="M33" s="39">
        <f t="shared" si="3"/>
        <v>78.5</v>
      </c>
      <c r="N33" s="39">
        <f t="shared" si="4"/>
        <v>5</v>
      </c>
      <c r="O33" s="43" t="str">
        <f t="shared" si="1"/>
        <v/>
      </c>
      <c r="P33" s="39">
        <f t="shared" si="5"/>
        <v>74.5</v>
      </c>
      <c r="Q33" s="39">
        <f t="shared" si="6"/>
        <v>4</v>
      </c>
      <c r="R33" s="43"/>
      <c r="S33" s="39">
        <f t="shared" si="7"/>
        <v>431.20000000000005</v>
      </c>
      <c r="T33" s="53">
        <f t="shared" si="8"/>
        <v>30</v>
      </c>
      <c r="V33" s="39">
        <f t="shared" si="9"/>
        <v>78.5</v>
      </c>
      <c r="W33" s="53">
        <f t="shared" si="10"/>
        <v>6</v>
      </c>
      <c r="X33" s="40" t="s">
        <v>714</v>
      </c>
      <c r="Y33" s="39">
        <f t="shared" si="11"/>
        <v>78.5</v>
      </c>
      <c r="Z33" s="53">
        <f t="shared" si="12"/>
        <v>5</v>
      </c>
      <c r="AA33" s="43">
        <f t="shared" si="14"/>
        <v>53.5</v>
      </c>
      <c r="AB33" s="39">
        <f t="shared" si="13"/>
        <v>78.5</v>
      </c>
      <c r="AC33" s="39">
        <f t="shared" si="15"/>
        <v>87</v>
      </c>
      <c r="AD33" s="39">
        <f t="shared" si="16"/>
        <v>147.19999999999999</v>
      </c>
      <c r="AE33" s="39">
        <f t="shared" si="17"/>
        <v>211.2</v>
      </c>
      <c r="AF33" s="53">
        <f t="shared" si="18"/>
        <v>416.70000000000005</v>
      </c>
    </row>
    <row r="34" spans="1:32" x14ac:dyDescent="0.15">
      <c r="A34" s="60"/>
      <c r="C34" s="16">
        <v>43670</v>
      </c>
      <c r="D34">
        <v>29</v>
      </c>
      <c r="E34" s="30">
        <v>25</v>
      </c>
      <c r="F34">
        <v>456.2</v>
      </c>
      <c r="H34" s="6">
        <f t="shared" si="2"/>
        <v>15.73103448275862</v>
      </c>
      <c r="I34" s="50" t="s">
        <v>996</v>
      </c>
      <c r="J34" s="28" t="s">
        <v>714</v>
      </c>
      <c r="K34" s="28" t="s">
        <v>759</v>
      </c>
      <c r="L34" s="30" t="str">
        <f t="shared" si="0"/>
        <v/>
      </c>
      <c r="M34">
        <f t="shared" si="3"/>
        <v>103.5</v>
      </c>
      <c r="N34">
        <f t="shared" si="4"/>
        <v>6</v>
      </c>
      <c r="O34" s="30" t="str">
        <f t="shared" si="1"/>
        <v/>
      </c>
      <c r="P34">
        <f t="shared" si="5"/>
        <v>99.5</v>
      </c>
      <c r="Q34">
        <f t="shared" si="6"/>
        <v>5</v>
      </c>
      <c r="S34">
        <f t="shared" si="7"/>
        <v>456.20000000000005</v>
      </c>
      <c r="T34" s="34">
        <f t="shared" si="8"/>
        <v>31</v>
      </c>
      <c r="V34">
        <f t="shared" si="9"/>
        <v>103.5</v>
      </c>
      <c r="W34" s="34">
        <f t="shared" si="10"/>
        <v>7</v>
      </c>
      <c r="Y34">
        <f t="shared" si="11"/>
        <v>25</v>
      </c>
      <c r="Z34" s="34">
        <f t="shared" si="12"/>
        <v>1</v>
      </c>
      <c r="AA34" s="30">
        <f t="shared" si="14"/>
        <v>57.5</v>
      </c>
      <c r="AB34">
        <f t="shared" si="13"/>
        <v>99.5</v>
      </c>
      <c r="AC34">
        <f t="shared" si="15"/>
        <v>103.5</v>
      </c>
      <c r="AD34">
        <f t="shared" si="16"/>
        <v>154.1</v>
      </c>
      <c r="AE34">
        <f t="shared" si="17"/>
        <v>226.8</v>
      </c>
      <c r="AF34" s="34">
        <f t="shared" si="18"/>
        <v>433.7000000000001</v>
      </c>
    </row>
    <row r="35" spans="1:32" x14ac:dyDescent="0.15">
      <c r="A35" s="60"/>
      <c r="C35" s="16">
        <v>43671</v>
      </c>
      <c r="D35">
        <v>30</v>
      </c>
      <c r="E35" s="30">
        <v>24</v>
      </c>
      <c r="F35">
        <v>480.2</v>
      </c>
      <c r="H35" s="6">
        <f t="shared" si="2"/>
        <v>16.006666666666668</v>
      </c>
      <c r="I35" s="50" t="s">
        <v>997</v>
      </c>
      <c r="J35" s="28" t="s">
        <v>714</v>
      </c>
      <c r="K35" s="28" t="s">
        <v>759</v>
      </c>
      <c r="L35" s="30" t="str">
        <f t="shared" si="0"/>
        <v/>
      </c>
      <c r="M35">
        <f t="shared" si="3"/>
        <v>127.5</v>
      </c>
      <c r="N35">
        <f t="shared" si="4"/>
        <v>7</v>
      </c>
      <c r="O35" s="30" t="str">
        <f t="shared" si="1"/>
        <v/>
      </c>
      <c r="P35">
        <f t="shared" si="5"/>
        <v>123.5</v>
      </c>
      <c r="Q35">
        <f t="shared" si="6"/>
        <v>6</v>
      </c>
      <c r="S35">
        <f t="shared" si="7"/>
        <v>480.20000000000005</v>
      </c>
      <c r="T35" s="34">
        <f t="shared" si="8"/>
        <v>32</v>
      </c>
      <c r="V35">
        <f t="shared" si="9"/>
        <v>127.5</v>
      </c>
      <c r="W35" s="34">
        <f t="shared" si="10"/>
        <v>8</v>
      </c>
      <c r="Y35">
        <f t="shared" si="11"/>
        <v>49</v>
      </c>
      <c r="Z35" s="34">
        <f t="shared" si="12"/>
        <v>2</v>
      </c>
      <c r="AA35" s="30">
        <f t="shared" si="14"/>
        <v>64</v>
      </c>
      <c r="AB35">
        <f t="shared" si="13"/>
        <v>102.5</v>
      </c>
      <c r="AC35">
        <f t="shared" si="15"/>
        <v>127.5</v>
      </c>
      <c r="AD35">
        <f t="shared" si="16"/>
        <v>157</v>
      </c>
      <c r="AE35">
        <f t="shared" si="17"/>
        <v>232</v>
      </c>
      <c r="AF35" s="34">
        <f t="shared" si="18"/>
        <v>443.30000000000007</v>
      </c>
    </row>
    <row r="36" spans="1:32" x14ac:dyDescent="0.15">
      <c r="A36" s="60"/>
      <c r="C36" s="16">
        <v>43672</v>
      </c>
      <c r="D36">
        <v>31</v>
      </c>
      <c r="E36" s="30">
        <v>16</v>
      </c>
      <c r="F36">
        <v>496.2</v>
      </c>
      <c r="H36" s="6">
        <f t="shared" si="2"/>
        <v>16.006451612903227</v>
      </c>
      <c r="I36" s="50" t="s">
        <v>998</v>
      </c>
      <c r="J36" s="28" t="s">
        <v>714</v>
      </c>
      <c r="K36" s="28" t="s">
        <v>759</v>
      </c>
      <c r="L36" s="30" t="str">
        <f t="shared" si="0"/>
        <v/>
      </c>
      <c r="M36">
        <f t="shared" si="3"/>
        <v>143.5</v>
      </c>
      <c r="N36">
        <f t="shared" si="4"/>
        <v>8</v>
      </c>
      <c r="O36" s="30" t="str">
        <f t="shared" ref="O36:O67" si="19">IF(L36&lt;&gt;"y", IF(E36&lt;10,"y",""),"")</f>
        <v/>
      </c>
      <c r="P36">
        <f t="shared" si="5"/>
        <v>139.5</v>
      </c>
      <c r="Q36">
        <f t="shared" si="6"/>
        <v>7</v>
      </c>
      <c r="S36">
        <f t="shared" si="7"/>
        <v>496.20000000000005</v>
      </c>
      <c r="T36" s="34">
        <f t="shared" si="8"/>
        <v>33</v>
      </c>
      <c r="V36">
        <f t="shared" si="9"/>
        <v>143.5</v>
      </c>
      <c r="W36" s="34">
        <f t="shared" si="10"/>
        <v>9</v>
      </c>
      <c r="Y36">
        <f t="shared" si="11"/>
        <v>65</v>
      </c>
      <c r="Z36" s="34">
        <f t="shared" si="12"/>
        <v>3</v>
      </c>
      <c r="AA36" s="30">
        <f t="shared" si="14"/>
        <v>65</v>
      </c>
      <c r="AB36">
        <f t="shared" si="13"/>
        <v>97.5</v>
      </c>
      <c r="AC36">
        <f t="shared" si="15"/>
        <v>139.5</v>
      </c>
      <c r="AD36">
        <f t="shared" si="16"/>
        <v>152</v>
      </c>
      <c r="AE36">
        <f t="shared" si="17"/>
        <v>230.2</v>
      </c>
      <c r="AF36" s="34">
        <f t="shared" si="18"/>
        <v>436.10000000000008</v>
      </c>
    </row>
    <row r="37" spans="1:32" x14ac:dyDescent="0.15">
      <c r="A37" s="61" t="s">
        <v>931</v>
      </c>
      <c r="C37" s="16">
        <v>43673</v>
      </c>
      <c r="D37">
        <v>32</v>
      </c>
      <c r="E37" s="30">
        <v>30</v>
      </c>
      <c r="F37">
        <v>526.20000000000005</v>
      </c>
      <c r="H37" s="6">
        <f t="shared" si="2"/>
        <v>16.443750000000001</v>
      </c>
      <c r="I37" s="50" t="s">
        <v>999</v>
      </c>
      <c r="J37" s="28" t="s">
        <v>714</v>
      </c>
      <c r="K37" s="28" t="s">
        <v>759</v>
      </c>
      <c r="L37" s="30" t="str">
        <f t="shared" si="0"/>
        <v/>
      </c>
      <c r="M37">
        <f t="shared" si="3"/>
        <v>173.5</v>
      </c>
      <c r="N37">
        <f t="shared" si="4"/>
        <v>9</v>
      </c>
      <c r="O37" s="30" t="str">
        <f t="shared" si="19"/>
        <v/>
      </c>
      <c r="P37">
        <f t="shared" si="5"/>
        <v>169.5</v>
      </c>
      <c r="Q37">
        <f t="shared" si="6"/>
        <v>8</v>
      </c>
      <c r="S37">
        <f t="shared" si="7"/>
        <v>526.20000000000005</v>
      </c>
      <c r="T37" s="34">
        <f t="shared" si="8"/>
        <v>34</v>
      </c>
      <c r="V37">
        <f t="shared" si="9"/>
        <v>173.5</v>
      </c>
      <c r="W37" s="34">
        <f t="shared" si="10"/>
        <v>10</v>
      </c>
      <c r="Y37">
        <f t="shared" si="11"/>
        <v>95</v>
      </c>
      <c r="Z37" s="34">
        <f t="shared" si="12"/>
        <v>4</v>
      </c>
      <c r="AA37" s="30">
        <f t="shared" si="14"/>
        <v>70</v>
      </c>
      <c r="AB37">
        <f t="shared" si="13"/>
        <v>110</v>
      </c>
      <c r="AC37">
        <f t="shared" si="15"/>
        <v>148.5</v>
      </c>
      <c r="AD37">
        <f t="shared" si="16"/>
        <v>173.5</v>
      </c>
      <c r="AE37">
        <f t="shared" si="17"/>
        <v>242.2</v>
      </c>
      <c r="AF37" s="34">
        <f t="shared" si="18"/>
        <v>451.5</v>
      </c>
    </row>
    <row r="38" spans="1:32" x14ac:dyDescent="0.15">
      <c r="A38" s="63" t="s">
        <v>918</v>
      </c>
      <c r="B38" s="7" t="s">
        <v>916</v>
      </c>
      <c r="C38" s="16">
        <v>43674</v>
      </c>
      <c r="D38">
        <v>33</v>
      </c>
      <c r="E38" s="30">
        <v>2.6</v>
      </c>
      <c r="F38">
        <v>528.79999999999995</v>
      </c>
      <c r="H38" s="6">
        <f t="shared" si="2"/>
        <v>16.024242424242424</v>
      </c>
      <c r="I38" s="50" t="s">
        <v>1000</v>
      </c>
      <c r="J38" t="s">
        <v>759</v>
      </c>
      <c r="K38" t="s">
        <v>714</v>
      </c>
      <c r="L38" s="30" t="str">
        <f t="shared" si="0"/>
        <v/>
      </c>
      <c r="M38">
        <f t="shared" si="3"/>
        <v>176.1</v>
      </c>
      <c r="N38">
        <f t="shared" si="4"/>
        <v>10</v>
      </c>
      <c r="O38" s="30" t="str">
        <f t="shared" si="19"/>
        <v>y</v>
      </c>
      <c r="P38">
        <f t="shared" si="5"/>
        <v>172.1</v>
      </c>
      <c r="Q38">
        <f t="shared" si="6"/>
        <v>9</v>
      </c>
      <c r="S38">
        <f t="shared" si="7"/>
        <v>528.80000000000007</v>
      </c>
      <c r="T38" s="34">
        <f t="shared" si="8"/>
        <v>35</v>
      </c>
      <c r="U38" s="85" t="s">
        <v>714</v>
      </c>
      <c r="V38">
        <f t="shared" si="9"/>
        <v>176.1</v>
      </c>
      <c r="W38" s="34">
        <f t="shared" si="10"/>
        <v>11</v>
      </c>
      <c r="X38" s="7" t="s">
        <v>714</v>
      </c>
      <c r="Y38">
        <f t="shared" si="11"/>
        <v>97.6</v>
      </c>
      <c r="Z38" s="34">
        <f t="shared" si="12"/>
        <v>5</v>
      </c>
      <c r="AA38" s="30">
        <f t="shared" si="14"/>
        <v>48.6</v>
      </c>
      <c r="AB38">
        <f t="shared" si="13"/>
        <v>97.6</v>
      </c>
      <c r="AC38">
        <f t="shared" si="15"/>
        <v>130.1</v>
      </c>
      <c r="AD38">
        <f t="shared" si="16"/>
        <v>176.1</v>
      </c>
      <c r="AE38">
        <f t="shared" si="17"/>
        <v>226.7</v>
      </c>
      <c r="AF38" s="34">
        <f t="shared" si="18"/>
        <v>435.6</v>
      </c>
    </row>
    <row r="39" spans="1:32" x14ac:dyDescent="0.15">
      <c r="A39" s="64"/>
      <c r="C39" s="16">
        <v>43675</v>
      </c>
      <c r="D39">
        <v>34</v>
      </c>
      <c r="E39" s="30">
        <v>6.5</v>
      </c>
      <c r="F39">
        <v>535.29999999999995</v>
      </c>
      <c r="H39" s="6">
        <f t="shared" si="2"/>
        <v>15.744117647058822</v>
      </c>
      <c r="I39" s="50" t="s">
        <v>1001</v>
      </c>
      <c r="J39" s="7" t="s">
        <v>714</v>
      </c>
      <c r="K39" s="7" t="s">
        <v>759</v>
      </c>
      <c r="L39" s="30" t="str">
        <f t="shared" si="0"/>
        <v/>
      </c>
      <c r="M39">
        <f t="shared" si="3"/>
        <v>182.6</v>
      </c>
      <c r="N39">
        <f t="shared" si="4"/>
        <v>11</v>
      </c>
      <c r="O39" s="30" t="str">
        <f t="shared" si="19"/>
        <v>y</v>
      </c>
      <c r="P39">
        <f t="shared" si="5"/>
        <v>6.5</v>
      </c>
      <c r="Q39">
        <f t="shared" si="6"/>
        <v>1</v>
      </c>
      <c r="S39">
        <f t="shared" si="7"/>
        <v>535.30000000000007</v>
      </c>
      <c r="T39" s="34">
        <f t="shared" si="8"/>
        <v>36</v>
      </c>
      <c r="V39">
        <f t="shared" si="9"/>
        <v>6.5</v>
      </c>
      <c r="W39" s="34">
        <f t="shared" si="10"/>
        <v>1</v>
      </c>
      <c r="Y39">
        <f t="shared" si="11"/>
        <v>6.5</v>
      </c>
      <c r="Z39" s="34">
        <f t="shared" si="12"/>
        <v>1</v>
      </c>
      <c r="AA39" s="30">
        <f t="shared" si="14"/>
        <v>39.1</v>
      </c>
      <c r="AB39">
        <f t="shared" si="13"/>
        <v>79.099999999999994</v>
      </c>
      <c r="AC39">
        <f t="shared" si="15"/>
        <v>119.1</v>
      </c>
      <c r="AD39">
        <f t="shared" si="16"/>
        <v>178.6</v>
      </c>
      <c r="AE39">
        <f t="shared" si="17"/>
        <v>212.1</v>
      </c>
      <c r="AF39" s="34">
        <f t="shared" si="18"/>
        <v>434.90000000000003</v>
      </c>
    </row>
    <row r="40" spans="1:32" s="39" customFormat="1" x14ac:dyDescent="0.15">
      <c r="A40" s="65"/>
      <c r="C40" s="41">
        <v>43676</v>
      </c>
      <c r="D40" s="39">
        <v>35</v>
      </c>
      <c r="E40" s="43">
        <v>21.6</v>
      </c>
      <c r="F40" s="39">
        <v>556.9</v>
      </c>
      <c r="H40" s="42">
        <f t="shared" si="2"/>
        <v>15.911428571428571</v>
      </c>
      <c r="I40" s="49" t="s">
        <v>1002</v>
      </c>
      <c r="J40" s="40" t="s">
        <v>714</v>
      </c>
      <c r="K40" s="40" t="s">
        <v>759</v>
      </c>
      <c r="L40" s="43" t="str">
        <f t="shared" si="0"/>
        <v/>
      </c>
      <c r="M40" s="39">
        <f t="shared" si="3"/>
        <v>204.2</v>
      </c>
      <c r="N40" s="39">
        <f t="shared" si="4"/>
        <v>12</v>
      </c>
      <c r="O40" s="43" t="str">
        <f t="shared" si="19"/>
        <v/>
      </c>
      <c r="P40" s="39">
        <f t="shared" si="5"/>
        <v>21.6</v>
      </c>
      <c r="Q40" s="39">
        <f t="shared" si="6"/>
        <v>1</v>
      </c>
      <c r="R40" s="43"/>
      <c r="S40" s="39">
        <f t="shared" si="7"/>
        <v>556.90000000000009</v>
      </c>
      <c r="T40" s="53">
        <f t="shared" si="8"/>
        <v>37</v>
      </c>
      <c r="V40" s="39">
        <f t="shared" si="9"/>
        <v>28.1</v>
      </c>
      <c r="W40" s="53">
        <f t="shared" si="10"/>
        <v>2</v>
      </c>
      <c r="Y40" s="39">
        <f t="shared" si="11"/>
        <v>28.1</v>
      </c>
      <c r="Z40" s="53">
        <f t="shared" si="12"/>
        <v>2</v>
      </c>
      <c r="AA40" s="43">
        <f t="shared" si="14"/>
        <v>30.700000000000003</v>
      </c>
      <c r="AB40" s="39">
        <f t="shared" si="13"/>
        <v>76.7</v>
      </c>
      <c r="AC40" s="39">
        <f t="shared" si="15"/>
        <v>125.69999999999999</v>
      </c>
      <c r="AD40" s="39">
        <f t="shared" si="16"/>
        <v>179.2</v>
      </c>
      <c r="AE40" s="39">
        <f t="shared" si="17"/>
        <v>212.7</v>
      </c>
      <c r="AF40" s="53">
        <f t="shared" si="18"/>
        <v>445.00000000000006</v>
      </c>
    </row>
    <row r="41" spans="1:32" x14ac:dyDescent="0.15">
      <c r="A41" s="64"/>
      <c r="C41" s="16">
        <v>43677</v>
      </c>
      <c r="D41">
        <v>36</v>
      </c>
      <c r="E41" s="30">
        <v>24</v>
      </c>
      <c r="F41">
        <v>580.9</v>
      </c>
      <c r="H41" s="6">
        <f t="shared" si="2"/>
        <v>16.136111111111109</v>
      </c>
      <c r="I41" s="50" t="s">
        <v>1003</v>
      </c>
      <c r="J41" s="29" t="s">
        <v>714</v>
      </c>
      <c r="K41" s="29" t="s">
        <v>759</v>
      </c>
      <c r="L41" s="30" t="str">
        <f t="shared" si="0"/>
        <v/>
      </c>
      <c r="M41">
        <f t="shared" si="3"/>
        <v>228.2</v>
      </c>
      <c r="N41">
        <f t="shared" si="4"/>
        <v>13</v>
      </c>
      <c r="O41" s="30" t="str">
        <f t="shared" si="19"/>
        <v/>
      </c>
      <c r="P41">
        <f t="shared" si="5"/>
        <v>45.6</v>
      </c>
      <c r="Q41">
        <f t="shared" si="6"/>
        <v>2</v>
      </c>
      <c r="S41">
        <f t="shared" si="7"/>
        <v>580.90000000000009</v>
      </c>
      <c r="T41" s="34">
        <f t="shared" si="8"/>
        <v>38</v>
      </c>
      <c r="V41">
        <f t="shared" si="9"/>
        <v>52.1</v>
      </c>
      <c r="W41" s="34">
        <f t="shared" si="10"/>
        <v>3</v>
      </c>
      <c r="Y41">
        <f t="shared" si="11"/>
        <v>52.1</v>
      </c>
      <c r="Z41" s="34">
        <f t="shared" si="12"/>
        <v>3</v>
      </c>
      <c r="AA41" s="30">
        <f t="shared" si="14"/>
        <v>52.1</v>
      </c>
      <c r="AB41">
        <f t="shared" si="13"/>
        <v>84.7</v>
      </c>
      <c r="AC41">
        <f t="shared" si="15"/>
        <v>124.69999999999999</v>
      </c>
      <c r="AD41">
        <f t="shared" si="16"/>
        <v>182.2</v>
      </c>
      <c r="AE41">
        <f t="shared" si="17"/>
        <v>228.2</v>
      </c>
      <c r="AF41" s="34">
        <f t="shared" si="18"/>
        <v>463.50000000000006</v>
      </c>
    </row>
    <row r="42" spans="1:32" x14ac:dyDescent="0.15">
      <c r="A42" s="64"/>
      <c r="C42" s="16">
        <v>43678</v>
      </c>
      <c r="D42">
        <v>37</v>
      </c>
      <c r="E42" s="30">
        <v>27</v>
      </c>
      <c r="F42">
        <v>607.9</v>
      </c>
      <c r="H42" s="6">
        <f t="shared" si="2"/>
        <v>16.429729729729729</v>
      </c>
      <c r="I42" s="50" t="s">
        <v>1004</v>
      </c>
      <c r="J42" s="29" t="s">
        <v>714</v>
      </c>
      <c r="K42" s="29" t="s">
        <v>759</v>
      </c>
      <c r="L42" s="30" t="str">
        <f t="shared" si="0"/>
        <v/>
      </c>
      <c r="M42">
        <f t="shared" si="3"/>
        <v>255.2</v>
      </c>
      <c r="N42">
        <f t="shared" si="4"/>
        <v>14</v>
      </c>
      <c r="O42" s="30" t="str">
        <f t="shared" si="19"/>
        <v/>
      </c>
      <c r="P42">
        <f t="shared" si="5"/>
        <v>72.599999999999994</v>
      </c>
      <c r="Q42">
        <f t="shared" si="6"/>
        <v>3</v>
      </c>
      <c r="S42">
        <f t="shared" si="7"/>
        <v>607.90000000000009</v>
      </c>
      <c r="T42" s="34">
        <f t="shared" si="8"/>
        <v>39</v>
      </c>
      <c r="V42">
        <f t="shared" si="9"/>
        <v>79.099999999999994</v>
      </c>
      <c r="W42" s="34">
        <f t="shared" si="10"/>
        <v>4</v>
      </c>
      <c r="Y42">
        <f t="shared" si="11"/>
        <v>79.099999999999994</v>
      </c>
      <c r="Z42" s="34">
        <f t="shared" si="12"/>
        <v>4</v>
      </c>
      <c r="AA42" s="30">
        <f t="shared" si="14"/>
        <v>72.599999999999994</v>
      </c>
      <c r="AB42">
        <f t="shared" si="13"/>
        <v>81.7</v>
      </c>
      <c r="AC42">
        <f t="shared" si="15"/>
        <v>127.7</v>
      </c>
      <c r="AD42">
        <f t="shared" si="16"/>
        <v>191.7</v>
      </c>
      <c r="AE42">
        <f t="shared" si="17"/>
        <v>255.2</v>
      </c>
      <c r="AF42" s="34">
        <f t="shared" si="18"/>
        <v>473.5</v>
      </c>
    </row>
    <row r="43" spans="1:32" x14ac:dyDescent="0.15">
      <c r="A43" s="64"/>
      <c r="C43" s="16">
        <v>43679</v>
      </c>
      <c r="D43">
        <v>38</v>
      </c>
      <c r="E43" s="30">
        <v>27.8</v>
      </c>
      <c r="F43">
        <v>635.70000000000005</v>
      </c>
      <c r="H43" s="6">
        <f t="shared" si="2"/>
        <v>16.728947368421053</v>
      </c>
      <c r="I43" s="50" t="s">
        <v>1005</v>
      </c>
      <c r="J43" s="29" t="s">
        <v>714</v>
      </c>
      <c r="K43" s="29" t="s">
        <v>759</v>
      </c>
      <c r="L43" s="30" t="str">
        <f t="shared" si="0"/>
        <v/>
      </c>
      <c r="M43">
        <f t="shared" si="3"/>
        <v>283</v>
      </c>
      <c r="N43">
        <f t="shared" si="4"/>
        <v>15</v>
      </c>
      <c r="O43" s="30" t="str">
        <f t="shared" si="19"/>
        <v/>
      </c>
      <c r="P43">
        <f t="shared" si="5"/>
        <v>100.39999999999999</v>
      </c>
      <c r="Q43">
        <f t="shared" si="6"/>
        <v>4</v>
      </c>
      <c r="S43">
        <f t="shared" si="7"/>
        <v>635.70000000000005</v>
      </c>
      <c r="T43" s="34">
        <f t="shared" si="8"/>
        <v>40</v>
      </c>
      <c r="V43">
        <f t="shared" si="9"/>
        <v>106.89999999999999</v>
      </c>
      <c r="W43" s="34">
        <f t="shared" si="10"/>
        <v>5</v>
      </c>
      <c r="Y43">
        <f t="shared" si="11"/>
        <v>106.89999999999999</v>
      </c>
      <c r="Z43" s="34">
        <f t="shared" si="12"/>
        <v>5</v>
      </c>
      <c r="AA43" s="30">
        <f t="shared" si="14"/>
        <v>78.8</v>
      </c>
      <c r="AB43">
        <f t="shared" si="13"/>
        <v>106.89999999999999</v>
      </c>
      <c r="AC43">
        <f t="shared" si="15"/>
        <v>139.5</v>
      </c>
      <c r="AD43">
        <f t="shared" si="16"/>
        <v>204.5</v>
      </c>
      <c r="AE43">
        <f t="shared" si="17"/>
        <v>279</v>
      </c>
      <c r="AF43" s="34">
        <f t="shared" si="18"/>
        <v>484.3</v>
      </c>
    </row>
    <row r="44" spans="1:32" x14ac:dyDescent="0.15">
      <c r="A44" s="63" t="s">
        <v>932</v>
      </c>
      <c r="B44" s="7" t="s">
        <v>917</v>
      </c>
      <c r="C44" s="16">
        <v>43680</v>
      </c>
      <c r="D44">
        <v>39</v>
      </c>
      <c r="E44" s="30">
        <v>19</v>
      </c>
      <c r="F44">
        <v>654.70000000000005</v>
      </c>
      <c r="H44" s="6">
        <f t="shared" si="2"/>
        <v>16.78717948717949</v>
      </c>
      <c r="I44" s="50" t="s">
        <v>1006</v>
      </c>
      <c r="J44" t="s">
        <v>759</v>
      </c>
      <c r="K44" t="s">
        <v>714</v>
      </c>
      <c r="L44" s="30" t="str">
        <f t="shared" si="0"/>
        <v/>
      </c>
      <c r="M44">
        <f t="shared" si="3"/>
        <v>302</v>
      </c>
      <c r="N44">
        <f t="shared" si="4"/>
        <v>16</v>
      </c>
      <c r="O44" s="30" t="str">
        <f t="shared" si="19"/>
        <v/>
      </c>
      <c r="P44">
        <f t="shared" si="5"/>
        <v>119.39999999999999</v>
      </c>
      <c r="Q44">
        <f t="shared" si="6"/>
        <v>5</v>
      </c>
      <c r="S44">
        <f t="shared" si="7"/>
        <v>654.70000000000005</v>
      </c>
      <c r="T44" s="34">
        <f t="shared" si="8"/>
        <v>41</v>
      </c>
      <c r="V44">
        <f t="shared" si="9"/>
        <v>125.89999999999999</v>
      </c>
      <c r="W44" s="34">
        <f t="shared" si="10"/>
        <v>6</v>
      </c>
      <c r="X44" s="7" t="s">
        <v>714</v>
      </c>
      <c r="Y44">
        <f t="shared" si="11"/>
        <v>125.89999999999999</v>
      </c>
      <c r="Z44" s="34">
        <f t="shared" si="12"/>
        <v>6</v>
      </c>
      <c r="AA44" s="30">
        <f t="shared" si="14"/>
        <v>73.8</v>
      </c>
      <c r="AB44">
        <f t="shared" si="13"/>
        <v>119.39999999999999</v>
      </c>
      <c r="AC44">
        <f t="shared" si="15"/>
        <v>128.5</v>
      </c>
      <c r="AD44">
        <f t="shared" si="16"/>
        <v>198.5</v>
      </c>
      <c r="AE44">
        <f t="shared" si="17"/>
        <v>277</v>
      </c>
      <c r="AF44" s="34">
        <f t="shared" si="18"/>
        <v>487.8</v>
      </c>
    </row>
    <row r="45" spans="1:32" x14ac:dyDescent="0.15">
      <c r="A45" s="64"/>
      <c r="C45" s="16">
        <v>43681</v>
      </c>
      <c r="D45">
        <v>40</v>
      </c>
      <c r="E45" s="30">
        <v>0</v>
      </c>
      <c r="F45">
        <v>654.70000000000005</v>
      </c>
      <c r="H45" s="6">
        <f t="shared" si="2"/>
        <v>16.3675</v>
      </c>
      <c r="I45" s="50" t="s">
        <v>1006</v>
      </c>
      <c r="J45" t="s">
        <v>759</v>
      </c>
      <c r="K45" t="s">
        <v>714</v>
      </c>
      <c r="L45" s="30" t="str">
        <f t="shared" si="0"/>
        <v>y</v>
      </c>
      <c r="M45">
        <f t="shared" si="3"/>
        <v>302</v>
      </c>
      <c r="N45">
        <f t="shared" si="4"/>
        <v>17</v>
      </c>
      <c r="O45" s="32" t="s">
        <v>714</v>
      </c>
      <c r="P45">
        <f t="shared" si="5"/>
        <v>119.39999999999999</v>
      </c>
      <c r="Q45">
        <f t="shared" si="6"/>
        <v>6</v>
      </c>
      <c r="S45">
        <f t="shared" si="7"/>
        <v>654.70000000000005</v>
      </c>
      <c r="T45" s="34">
        <f t="shared" si="8"/>
        <v>42</v>
      </c>
      <c r="U45" s="85" t="s">
        <v>714</v>
      </c>
      <c r="V45">
        <f t="shared" si="9"/>
        <v>125.89999999999999</v>
      </c>
      <c r="W45" s="34">
        <f t="shared" si="10"/>
        <v>7</v>
      </c>
      <c r="X45" s="7" t="s">
        <v>714</v>
      </c>
      <c r="Y45">
        <f t="shared" si="11"/>
        <v>0</v>
      </c>
      <c r="Z45" s="34">
        <f t="shared" si="12"/>
        <v>1</v>
      </c>
      <c r="AA45" s="30">
        <f t="shared" si="14"/>
        <v>46.8</v>
      </c>
      <c r="AB45">
        <f t="shared" si="13"/>
        <v>97.8</v>
      </c>
      <c r="AC45">
        <f t="shared" si="15"/>
        <v>125.89999999999999</v>
      </c>
      <c r="AD45">
        <f t="shared" si="16"/>
        <v>174.5</v>
      </c>
      <c r="AE45">
        <f t="shared" si="17"/>
        <v>256</v>
      </c>
      <c r="AF45" s="34">
        <f t="shared" si="18"/>
        <v>470.3</v>
      </c>
    </row>
    <row r="46" spans="1:32" x14ac:dyDescent="0.15">
      <c r="A46" s="64"/>
      <c r="C46" s="16">
        <v>43682</v>
      </c>
      <c r="D46">
        <v>41</v>
      </c>
      <c r="E46" s="30">
        <v>1</v>
      </c>
      <c r="F46">
        <v>655.7</v>
      </c>
      <c r="H46" s="6">
        <f t="shared" si="2"/>
        <v>15.99268292682927</v>
      </c>
      <c r="I46" s="50" t="s">
        <v>1007</v>
      </c>
      <c r="J46" t="s">
        <v>714</v>
      </c>
      <c r="K46" t="s">
        <v>759</v>
      </c>
      <c r="L46" s="32" t="s">
        <v>714</v>
      </c>
      <c r="M46">
        <f t="shared" si="3"/>
        <v>1</v>
      </c>
      <c r="N46">
        <f t="shared" si="4"/>
        <v>1</v>
      </c>
      <c r="O46" s="32" t="s">
        <v>714</v>
      </c>
      <c r="P46">
        <f t="shared" si="5"/>
        <v>1</v>
      </c>
      <c r="Q46">
        <f t="shared" si="6"/>
        <v>1</v>
      </c>
      <c r="R46" s="32"/>
      <c r="S46">
        <f t="shared" si="7"/>
        <v>655.7</v>
      </c>
      <c r="T46" s="34">
        <f t="shared" si="8"/>
        <v>43</v>
      </c>
      <c r="V46">
        <f t="shared" si="9"/>
        <v>1</v>
      </c>
      <c r="W46" s="34">
        <f t="shared" si="10"/>
        <v>1</v>
      </c>
      <c r="Y46">
        <f t="shared" si="11"/>
        <v>1</v>
      </c>
      <c r="Z46" s="34">
        <f t="shared" si="12"/>
        <v>1</v>
      </c>
      <c r="AA46" s="30">
        <f t="shared" si="14"/>
        <v>20</v>
      </c>
      <c r="AB46">
        <f t="shared" si="13"/>
        <v>74.8</v>
      </c>
      <c r="AC46">
        <f t="shared" si="15"/>
        <v>120.39999999999999</v>
      </c>
      <c r="AD46">
        <f t="shared" si="16"/>
        <v>159.5</v>
      </c>
      <c r="AE46">
        <f t="shared" si="17"/>
        <v>239.5</v>
      </c>
      <c r="AF46" s="34">
        <f t="shared" si="18"/>
        <v>454.00000000000006</v>
      </c>
    </row>
    <row r="47" spans="1:32" s="39" customFormat="1" x14ac:dyDescent="0.15">
      <c r="A47" s="65"/>
      <c r="C47" s="41">
        <v>43683</v>
      </c>
      <c r="D47" s="39">
        <v>42</v>
      </c>
      <c r="E47" s="43">
        <v>4.3</v>
      </c>
      <c r="F47" s="39">
        <v>660</v>
      </c>
      <c r="H47" s="42">
        <f t="shared" si="2"/>
        <v>15.714285714285714</v>
      </c>
      <c r="I47" s="49" t="s">
        <v>1008</v>
      </c>
      <c r="J47" s="39" t="s">
        <v>714</v>
      </c>
      <c r="K47" s="39" t="s">
        <v>759</v>
      </c>
      <c r="L47" s="43" t="str">
        <f t="shared" ref="L47:L68" si="20">IF(E47=0,"y","")</f>
        <v/>
      </c>
      <c r="M47" s="39">
        <f t="shared" si="3"/>
        <v>4.3</v>
      </c>
      <c r="N47" s="39">
        <f t="shared" si="4"/>
        <v>1</v>
      </c>
      <c r="O47" s="43" t="str">
        <f t="shared" si="19"/>
        <v>y</v>
      </c>
      <c r="P47" s="39">
        <f t="shared" si="5"/>
        <v>4.3</v>
      </c>
      <c r="Q47" s="39">
        <f t="shared" si="6"/>
        <v>1</v>
      </c>
      <c r="R47" s="43"/>
      <c r="S47" s="39">
        <f t="shared" si="7"/>
        <v>660</v>
      </c>
      <c r="T47" s="53">
        <f t="shared" si="8"/>
        <v>44</v>
      </c>
      <c r="V47" s="39">
        <f t="shared" si="9"/>
        <v>5.3</v>
      </c>
      <c r="W47" s="53">
        <f t="shared" si="10"/>
        <v>2</v>
      </c>
      <c r="Y47" s="39">
        <f t="shared" si="11"/>
        <v>5.3</v>
      </c>
      <c r="Z47" s="53">
        <f t="shared" si="12"/>
        <v>2</v>
      </c>
      <c r="AA47" s="43">
        <f t="shared" si="14"/>
        <v>5.3</v>
      </c>
      <c r="AB47" s="39">
        <f t="shared" si="13"/>
        <v>52.099999999999994</v>
      </c>
      <c r="AC47" s="39">
        <f t="shared" si="15"/>
        <v>103.1</v>
      </c>
      <c r="AD47" s="39">
        <f t="shared" si="16"/>
        <v>133.80000000000001</v>
      </c>
      <c r="AE47" s="39">
        <f t="shared" si="17"/>
        <v>228.8</v>
      </c>
      <c r="AF47" s="53">
        <f t="shared" si="18"/>
        <v>440.00000000000006</v>
      </c>
    </row>
    <row r="48" spans="1:32" x14ac:dyDescent="0.15">
      <c r="A48" s="64"/>
      <c r="C48" s="16">
        <v>43684</v>
      </c>
      <c r="D48">
        <v>43</v>
      </c>
      <c r="E48" s="30">
        <v>23</v>
      </c>
      <c r="F48">
        <v>683</v>
      </c>
      <c r="H48" s="6">
        <f t="shared" si="2"/>
        <v>15.883720930232558</v>
      </c>
      <c r="I48" s="50" t="s">
        <v>1009</v>
      </c>
      <c r="J48" s="28" t="s">
        <v>714</v>
      </c>
      <c r="K48" s="28" t="s">
        <v>759</v>
      </c>
      <c r="L48" s="30" t="str">
        <f t="shared" si="20"/>
        <v/>
      </c>
      <c r="M48">
        <f t="shared" si="3"/>
        <v>27.3</v>
      </c>
      <c r="N48">
        <f t="shared" si="4"/>
        <v>2</v>
      </c>
      <c r="O48" s="30" t="str">
        <f t="shared" si="19"/>
        <v/>
      </c>
      <c r="P48">
        <f t="shared" si="5"/>
        <v>23</v>
      </c>
      <c r="Q48">
        <f t="shared" si="6"/>
        <v>1</v>
      </c>
      <c r="S48">
        <f t="shared" si="7"/>
        <v>683</v>
      </c>
      <c r="T48" s="34">
        <f t="shared" si="8"/>
        <v>45</v>
      </c>
      <c r="V48">
        <f t="shared" si="9"/>
        <v>28.3</v>
      </c>
      <c r="W48" s="34">
        <f t="shared" si="10"/>
        <v>3</v>
      </c>
      <c r="Y48">
        <f t="shared" si="11"/>
        <v>28.3</v>
      </c>
      <c r="Z48" s="34">
        <f t="shared" si="12"/>
        <v>3</v>
      </c>
      <c r="AA48" s="30">
        <f t="shared" si="14"/>
        <v>28.3</v>
      </c>
      <c r="AB48">
        <f t="shared" si="13"/>
        <v>47.3</v>
      </c>
      <c r="AC48">
        <f t="shared" si="15"/>
        <v>102.1</v>
      </c>
      <c r="AD48">
        <f t="shared" si="16"/>
        <v>154.19999999999999</v>
      </c>
      <c r="AE48">
        <f t="shared" si="17"/>
        <v>226.8</v>
      </c>
      <c r="AF48" s="34">
        <f t="shared" si="18"/>
        <v>453.60000000000008</v>
      </c>
    </row>
    <row r="49" spans="1:32" x14ac:dyDescent="0.15">
      <c r="A49" s="64"/>
      <c r="C49" s="16">
        <v>43685</v>
      </c>
      <c r="D49">
        <v>44</v>
      </c>
      <c r="E49" s="30">
        <v>26.3</v>
      </c>
      <c r="F49">
        <v>709.3</v>
      </c>
      <c r="H49" s="6">
        <f t="shared" si="2"/>
        <v>16.120454545454546</v>
      </c>
      <c r="I49" s="50" t="s">
        <v>1010</v>
      </c>
      <c r="J49" s="28" t="s">
        <v>714</v>
      </c>
      <c r="K49" s="28" t="s">
        <v>759</v>
      </c>
      <c r="L49" s="30" t="str">
        <f t="shared" si="20"/>
        <v/>
      </c>
      <c r="M49">
        <f t="shared" si="3"/>
        <v>53.6</v>
      </c>
      <c r="N49">
        <f t="shared" si="4"/>
        <v>3</v>
      </c>
      <c r="O49" s="30" t="str">
        <f t="shared" si="19"/>
        <v/>
      </c>
      <c r="P49">
        <f t="shared" si="5"/>
        <v>49.3</v>
      </c>
      <c r="Q49">
        <f t="shared" si="6"/>
        <v>2</v>
      </c>
      <c r="S49">
        <f t="shared" si="7"/>
        <v>709.3</v>
      </c>
      <c r="T49" s="34">
        <f t="shared" si="8"/>
        <v>46</v>
      </c>
      <c r="V49">
        <f t="shared" si="9"/>
        <v>54.6</v>
      </c>
      <c r="W49" s="34">
        <f t="shared" si="10"/>
        <v>4</v>
      </c>
      <c r="Y49">
        <f t="shared" si="11"/>
        <v>54.6</v>
      </c>
      <c r="Z49" s="34">
        <f t="shared" si="12"/>
        <v>4</v>
      </c>
      <c r="AA49" s="30">
        <f t="shared" si="14"/>
        <v>53.6</v>
      </c>
      <c r="AB49">
        <f t="shared" si="13"/>
        <v>54.6</v>
      </c>
      <c r="AC49">
        <f t="shared" si="15"/>
        <v>101.39999999999999</v>
      </c>
      <c r="AD49">
        <f t="shared" si="16"/>
        <v>174</v>
      </c>
      <c r="AE49">
        <f t="shared" si="17"/>
        <v>229.10000000000002</v>
      </c>
      <c r="AF49" s="34">
        <f t="shared" si="18"/>
        <v>461.10000000000008</v>
      </c>
    </row>
    <row r="50" spans="1:32" x14ac:dyDescent="0.15">
      <c r="A50" s="64"/>
      <c r="C50" s="16">
        <v>43686</v>
      </c>
      <c r="D50">
        <v>45</v>
      </c>
      <c r="E50" s="30">
        <v>20</v>
      </c>
      <c r="F50">
        <v>729.3</v>
      </c>
      <c r="H50" s="6">
        <f t="shared" si="2"/>
        <v>16.206666666666667</v>
      </c>
      <c r="I50" s="50" t="s">
        <v>1011</v>
      </c>
      <c r="J50" s="28" t="s">
        <v>714</v>
      </c>
      <c r="K50" s="28" t="s">
        <v>759</v>
      </c>
      <c r="L50" s="30" t="str">
        <f t="shared" si="20"/>
        <v/>
      </c>
      <c r="M50">
        <f t="shared" si="3"/>
        <v>73.599999999999994</v>
      </c>
      <c r="N50">
        <f t="shared" si="4"/>
        <v>4</v>
      </c>
      <c r="O50" s="30" t="str">
        <f t="shared" si="19"/>
        <v/>
      </c>
      <c r="P50">
        <f t="shared" si="5"/>
        <v>69.3</v>
      </c>
      <c r="Q50">
        <f t="shared" si="6"/>
        <v>3</v>
      </c>
      <c r="S50">
        <f t="shared" si="7"/>
        <v>729.3</v>
      </c>
      <c r="T50" s="34">
        <f t="shared" si="8"/>
        <v>47</v>
      </c>
      <c r="V50">
        <f t="shared" si="9"/>
        <v>74.599999999999994</v>
      </c>
      <c r="W50" s="34">
        <f t="shared" si="10"/>
        <v>5</v>
      </c>
      <c r="Y50">
        <f t="shared" si="11"/>
        <v>74.599999999999994</v>
      </c>
      <c r="Z50" s="34">
        <f t="shared" si="12"/>
        <v>5</v>
      </c>
      <c r="AA50" s="30">
        <f t="shared" si="14"/>
        <v>69.3</v>
      </c>
      <c r="AB50">
        <f t="shared" si="13"/>
        <v>74.599999999999994</v>
      </c>
      <c r="AC50">
        <f t="shared" si="15"/>
        <v>93.6</v>
      </c>
      <c r="AD50">
        <f t="shared" si="16"/>
        <v>172.4</v>
      </c>
      <c r="AE50">
        <f t="shared" si="17"/>
        <v>233.10000000000002</v>
      </c>
      <c r="AF50" s="34">
        <f t="shared" si="18"/>
        <v>463.30000000000007</v>
      </c>
    </row>
    <row r="51" spans="1:32" x14ac:dyDescent="0.15">
      <c r="A51" s="63" t="s">
        <v>933</v>
      </c>
      <c r="C51" s="16">
        <v>43687</v>
      </c>
      <c r="D51">
        <v>46</v>
      </c>
      <c r="E51" s="30">
        <v>20</v>
      </c>
      <c r="F51">
        <v>749.3</v>
      </c>
      <c r="H51" s="6">
        <f t="shared" si="2"/>
        <v>16.289130434782606</v>
      </c>
      <c r="I51" s="50" t="s">
        <v>1012</v>
      </c>
      <c r="J51" s="28" t="s">
        <v>759</v>
      </c>
      <c r="K51" s="28" t="s">
        <v>759</v>
      </c>
      <c r="L51" s="30" t="str">
        <f t="shared" si="20"/>
        <v/>
      </c>
      <c r="M51">
        <f t="shared" si="3"/>
        <v>93.6</v>
      </c>
      <c r="N51">
        <f t="shared" si="4"/>
        <v>5</v>
      </c>
      <c r="O51" s="30" t="str">
        <f t="shared" si="19"/>
        <v/>
      </c>
      <c r="P51">
        <f t="shared" si="5"/>
        <v>89.3</v>
      </c>
      <c r="Q51">
        <f t="shared" si="6"/>
        <v>4</v>
      </c>
      <c r="S51">
        <f t="shared" si="7"/>
        <v>749.3</v>
      </c>
      <c r="T51" s="34">
        <f t="shared" si="8"/>
        <v>48</v>
      </c>
      <c r="V51">
        <f t="shared" si="9"/>
        <v>94.6</v>
      </c>
      <c r="W51" s="34">
        <f t="shared" si="10"/>
        <v>6</v>
      </c>
      <c r="Y51">
        <f t="shared" si="11"/>
        <v>94.6</v>
      </c>
      <c r="Z51" s="34">
        <f t="shared" si="12"/>
        <v>6</v>
      </c>
      <c r="AA51" s="30">
        <f t="shared" si="14"/>
        <v>66.3</v>
      </c>
      <c r="AB51">
        <f t="shared" si="13"/>
        <v>93.6</v>
      </c>
      <c r="AC51">
        <f t="shared" si="15"/>
        <v>94.6</v>
      </c>
      <c r="AD51">
        <f t="shared" si="16"/>
        <v>168.4</v>
      </c>
      <c r="AE51">
        <f t="shared" si="17"/>
        <v>223.10000000000002</v>
      </c>
      <c r="AF51" s="34">
        <f t="shared" si="18"/>
        <v>465.3</v>
      </c>
    </row>
    <row r="52" spans="1:32" x14ac:dyDescent="0.15">
      <c r="A52" s="63" t="s">
        <v>1109</v>
      </c>
      <c r="B52" s="7" t="s">
        <v>510</v>
      </c>
      <c r="C52" s="16">
        <v>43688</v>
      </c>
      <c r="D52">
        <v>47</v>
      </c>
      <c r="E52" s="30">
        <v>10</v>
      </c>
      <c r="F52">
        <v>759.3</v>
      </c>
      <c r="H52" s="6">
        <f t="shared" si="2"/>
        <v>16.155319148936169</v>
      </c>
      <c r="I52" s="50" t="s">
        <v>1013</v>
      </c>
      <c r="J52" t="s">
        <v>759</v>
      </c>
      <c r="K52" t="s">
        <v>759</v>
      </c>
      <c r="L52" s="30" t="str">
        <f t="shared" si="20"/>
        <v/>
      </c>
      <c r="M52">
        <f t="shared" si="3"/>
        <v>103.6</v>
      </c>
      <c r="N52">
        <f t="shared" si="4"/>
        <v>6</v>
      </c>
      <c r="O52" s="30" t="str">
        <f t="shared" si="19"/>
        <v/>
      </c>
      <c r="P52">
        <f t="shared" si="5"/>
        <v>99.3</v>
      </c>
      <c r="Q52">
        <f t="shared" si="6"/>
        <v>5</v>
      </c>
      <c r="S52">
        <f t="shared" si="7"/>
        <v>759.3</v>
      </c>
      <c r="T52" s="34">
        <f t="shared" si="8"/>
        <v>49</v>
      </c>
      <c r="U52" s="85" t="s">
        <v>714</v>
      </c>
      <c r="V52">
        <f t="shared" si="9"/>
        <v>104.6</v>
      </c>
      <c r="W52" s="34">
        <f t="shared" si="10"/>
        <v>7</v>
      </c>
      <c r="X52" s="7" t="s">
        <v>714</v>
      </c>
      <c r="Y52">
        <f t="shared" si="11"/>
        <v>104.6</v>
      </c>
      <c r="Z52" s="34">
        <f t="shared" si="12"/>
        <v>7</v>
      </c>
      <c r="AA52" s="30">
        <f t="shared" si="14"/>
        <v>50</v>
      </c>
      <c r="AB52">
        <f t="shared" si="13"/>
        <v>99.3</v>
      </c>
      <c r="AC52">
        <f t="shared" si="15"/>
        <v>104.6</v>
      </c>
      <c r="AD52">
        <f t="shared" si="16"/>
        <v>151.39999999999998</v>
      </c>
      <c r="AE52">
        <f t="shared" si="17"/>
        <v>230.5</v>
      </c>
      <c r="AF52" s="34">
        <f t="shared" si="18"/>
        <v>457.2</v>
      </c>
    </row>
    <row r="53" spans="1:32" x14ac:dyDescent="0.15">
      <c r="A53" s="64">
        <f>SUM(E4:E58)</f>
        <v>897.4</v>
      </c>
      <c r="C53" s="16">
        <v>43689</v>
      </c>
      <c r="D53">
        <v>48</v>
      </c>
      <c r="E53" s="30">
        <v>20</v>
      </c>
      <c r="F53">
        <v>779.3</v>
      </c>
      <c r="H53" s="6">
        <f t="shared" si="2"/>
        <v>16.235416666666666</v>
      </c>
      <c r="I53" s="50" t="s">
        <v>1014</v>
      </c>
      <c r="J53" s="7" t="s">
        <v>759</v>
      </c>
      <c r="K53" s="7" t="s">
        <v>759</v>
      </c>
      <c r="L53" s="30" t="str">
        <f t="shared" si="20"/>
        <v/>
      </c>
      <c r="M53">
        <f t="shared" si="3"/>
        <v>123.6</v>
      </c>
      <c r="N53">
        <f t="shared" si="4"/>
        <v>7</v>
      </c>
      <c r="O53" s="30" t="str">
        <f t="shared" si="19"/>
        <v/>
      </c>
      <c r="P53">
        <f t="shared" si="5"/>
        <v>119.3</v>
      </c>
      <c r="Q53">
        <f t="shared" si="6"/>
        <v>6</v>
      </c>
      <c r="S53">
        <f t="shared" si="7"/>
        <v>779.3</v>
      </c>
      <c r="T53" s="34">
        <f t="shared" si="8"/>
        <v>50</v>
      </c>
      <c r="V53">
        <f t="shared" si="9"/>
        <v>20</v>
      </c>
      <c r="W53" s="34">
        <f t="shared" si="10"/>
        <v>1</v>
      </c>
      <c r="Y53">
        <f t="shared" si="11"/>
        <v>20</v>
      </c>
      <c r="Z53" s="34">
        <f t="shared" si="12"/>
        <v>1</v>
      </c>
      <c r="AA53" s="30">
        <f t="shared" si="14"/>
        <v>50</v>
      </c>
      <c r="AB53">
        <f t="shared" si="13"/>
        <v>96.3</v>
      </c>
      <c r="AC53">
        <f t="shared" si="15"/>
        <v>123.6</v>
      </c>
      <c r="AD53">
        <f t="shared" si="16"/>
        <v>143.6</v>
      </c>
      <c r="AE53">
        <f t="shared" si="17"/>
        <v>244</v>
      </c>
      <c r="AF53" s="34">
        <f t="shared" si="18"/>
        <v>456.1</v>
      </c>
    </row>
    <row r="54" spans="1:32" s="39" customFormat="1" x14ac:dyDescent="0.15">
      <c r="A54" s="76" t="s">
        <v>1098</v>
      </c>
      <c r="C54" s="41">
        <v>43690</v>
      </c>
      <c r="D54" s="39">
        <v>49</v>
      </c>
      <c r="E54" s="43">
        <v>25</v>
      </c>
      <c r="F54" s="39">
        <v>804.3</v>
      </c>
      <c r="H54" s="42">
        <f t="shared" si="2"/>
        <v>16.414285714285715</v>
      </c>
      <c r="I54" s="49" t="s">
        <v>1015</v>
      </c>
      <c r="J54" s="40" t="s">
        <v>714</v>
      </c>
      <c r="K54" s="40" t="s">
        <v>759</v>
      </c>
      <c r="L54" s="43" t="str">
        <f t="shared" si="20"/>
        <v/>
      </c>
      <c r="M54" s="39">
        <f t="shared" si="3"/>
        <v>148.6</v>
      </c>
      <c r="N54" s="39">
        <f t="shared" si="4"/>
        <v>8</v>
      </c>
      <c r="O54" s="43" t="str">
        <f t="shared" si="19"/>
        <v/>
      </c>
      <c r="P54" s="39">
        <f t="shared" si="5"/>
        <v>144.30000000000001</v>
      </c>
      <c r="Q54" s="39">
        <f t="shared" si="6"/>
        <v>7</v>
      </c>
      <c r="R54" s="43"/>
      <c r="S54" s="39">
        <f t="shared" si="7"/>
        <v>804.3</v>
      </c>
      <c r="T54" s="53">
        <f t="shared" si="8"/>
        <v>51</v>
      </c>
      <c r="V54" s="39">
        <f t="shared" si="9"/>
        <v>45</v>
      </c>
      <c r="W54" s="53">
        <f t="shared" si="10"/>
        <v>2</v>
      </c>
      <c r="Y54" s="39">
        <f t="shared" si="11"/>
        <v>45</v>
      </c>
      <c r="Z54" s="53">
        <f t="shared" si="12"/>
        <v>2</v>
      </c>
      <c r="AA54" s="43">
        <f t="shared" si="14"/>
        <v>55</v>
      </c>
      <c r="AB54" s="39">
        <f t="shared" si="13"/>
        <v>95</v>
      </c>
      <c r="AC54" s="39">
        <f t="shared" si="15"/>
        <v>144.30000000000001</v>
      </c>
      <c r="AD54" s="39">
        <f t="shared" si="16"/>
        <v>149.6</v>
      </c>
      <c r="AE54" s="39">
        <f t="shared" si="17"/>
        <v>247.4</v>
      </c>
      <c r="AF54" s="53">
        <f t="shared" si="18"/>
        <v>460.1</v>
      </c>
    </row>
    <row r="55" spans="1:32" x14ac:dyDescent="0.15">
      <c r="A55" s="64">
        <f>D58</f>
        <v>53</v>
      </c>
      <c r="C55" s="16">
        <v>43691</v>
      </c>
      <c r="D55">
        <v>50</v>
      </c>
      <c r="E55" s="30">
        <v>24.7</v>
      </c>
      <c r="F55">
        <v>829</v>
      </c>
      <c r="H55" s="6">
        <f t="shared" si="2"/>
        <v>16.579999999999998</v>
      </c>
      <c r="I55" s="50" t="s">
        <v>1016</v>
      </c>
      <c r="J55" s="29" t="s">
        <v>714</v>
      </c>
      <c r="K55" s="29" t="s">
        <v>759</v>
      </c>
      <c r="L55" s="30" t="str">
        <f t="shared" si="20"/>
        <v/>
      </c>
      <c r="M55">
        <f t="shared" si="3"/>
        <v>173.29999999999998</v>
      </c>
      <c r="N55">
        <f t="shared" si="4"/>
        <v>9</v>
      </c>
      <c r="O55" s="30" t="str">
        <f t="shared" si="19"/>
        <v/>
      </c>
      <c r="P55">
        <f t="shared" si="5"/>
        <v>169</v>
      </c>
      <c r="Q55">
        <f t="shared" si="6"/>
        <v>8</v>
      </c>
      <c r="S55">
        <f t="shared" si="7"/>
        <v>829</v>
      </c>
      <c r="T55" s="34">
        <f t="shared" si="8"/>
        <v>52</v>
      </c>
      <c r="V55">
        <f t="shared" si="9"/>
        <v>69.7</v>
      </c>
      <c r="W55" s="34">
        <f t="shared" si="10"/>
        <v>3</v>
      </c>
      <c r="Y55">
        <f t="shared" si="11"/>
        <v>69.7</v>
      </c>
      <c r="Z55" s="34">
        <f t="shared" si="12"/>
        <v>3</v>
      </c>
      <c r="AA55" s="30">
        <f t="shared" si="14"/>
        <v>69.7</v>
      </c>
      <c r="AB55">
        <f t="shared" si="13"/>
        <v>99.7</v>
      </c>
      <c r="AC55">
        <f t="shared" si="15"/>
        <v>146</v>
      </c>
      <c r="AD55">
        <f t="shared" si="16"/>
        <v>174.29999999999998</v>
      </c>
      <c r="AE55">
        <f t="shared" si="17"/>
        <v>248.1</v>
      </c>
      <c r="AF55" s="34">
        <f t="shared" si="18"/>
        <v>476.3</v>
      </c>
    </row>
    <row r="56" spans="1:32" x14ac:dyDescent="0.15">
      <c r="A56" s="63" t="s">
        <v>1099</v>
      </c>
      <c r="B56" s="7" t="s">
        <v>558</v>
      </c>
      <c r="C56" s="16">
        <v>43692</v>
      </c>
      <c r="D56">
        <v>51</v>
      </c>
      <c r="E56" s="30">
        <v>17.600000000000001</v>
      </c>
      <c r="F56">
        <v>846.6</v>
      </c>
      <c r="H56" s="6">
        <f t="shared" si="2"/>
        <v>16.600000000000001</v>
      </c>
      <c r="I56" s="50" t="s">
        <v>1017</v>
      </c>
      <c r="J56" t="s">
        <v>714</v>
      </c>
      <c r="K56" t="s">
        <v>759</v>
      </c>
      <c r="L56" s="30" t="str">
        <f t="shared" si="20"/>
        <v/>
      </c>
      <c r="M56">
        <f t="shared" si="3"/>
        <v>190.89999999999998</v>
      </c>
      <c r="N56">
        <f t="shared" si="4"/>
        <v>10</v>
      </c>
      <c r="O56" s="30" t="str">
        <f t="shared" si="19"/>
        <v/>
      </c>
      <c r="P56">
        <f t="shared" si="5"/>
        <v>186.6</v>
      </c>
      <c r="Q56">
        <f t="shared" si="6"/>
        <v>9</v>
      </c>
      <c r="S56">
        <f t="shared" si="7"/>
        <v>846.6</v>
      </c>
      <c r="T56" s="34">
        <f t="shared" si="8"/>
        <v>53</v>
      </c>
      <c r="V56">
        <f t="shared" si="9"/>
        <v>87.300000000000011</v>
      </c>
      <c r="W56" s="34">
        <f t="shared" si="10"/>
        <v>4</v>
      </c>
      <c r="Y56">
        <f t="shared" si="11"/>
        <v>87.300000000000011</v>
      </c>
      <c r="Z56" s="34">
        <f t="shared" si="12"/>
        <v>4</v>
      </c>
      <c r="AA56" s="30">
        <f t="shared" si="14"/>
        <v>67.300000000000011</v>
      </c>
      <c r="AB56">
        <f t="shared" si="13"/>
        <v>97.300000000000011</v>
      </c>
      <c r="AC56">
        <f t="shared" si="15"/>
        <v>137.30000000000001</v>
      </c>
      <c r="AD56">
        <f t="shared" si="16"/>
        <v>190.89999999999998</v>
      </c>
      <c r="AE56">
        <f t="shared" si="17"/>
        <v>238.69999999999996</v>
      </c>
      <c r="AF56" s="34">
        <f t="shared" si="18"/>
        <v>493.90000000000003</v>
      </c>
    </row>
    <row r="57" spans="1:32" x14ac:dyDescent="0.15">
      <c r="A57" s="77">
        <f>A53/A55</f>
        <v>16.932075471698113</v>
      </c>
      <c r="C57" s="16">
        <v>43693</v>
      </c>
      <c r="D57">
        <v>52</v>
      </c>
      <c r="E57" s="30">
        <v>25.5</v>
      </c>
      <c r="F57">
        <v>872.1</v>
      </c>
      <c r="H57" s="6">
        <f t="shared" si="2"/>
        <v>16.771153846153847</v>
      </c>
      <c r="I57" s="50" t="s">
        <v>1018</v>
      </c>
      <c r="J57" s="7" t="s">
        <v>759</v>
      </c>
      <c r="K57" s="7" t="s">
        <v>759</v>
      </c>
      <c r="L57" s="30" t="str">
        <f t="shared" si="20"/>
        <v/>
      </c>
      <c r="M57">
        <f t="shared" si="3"/>
        <v>216.39999999999998</v>
      </c>
      <c r="N57">
        <f t="shared" si="4"/>
        <v>11</v>
      </c>
      <c r="O57" s="30" t="str">
        <f t="shared" si="19"/>
        <v/>
      </c>
      <c r="P57">
        <f t="shared" si="5"/>
        <v>212.1</v>
      </c>
      <c r="Q57">
        <f t="shared" si="6"/>
        <v>10</v>
      </c>
      <c r="S57">
        <f t="shared" si="7"/>
        <v>872.1</v>
      </c>
      <c r="T57" s="34">
        <f t="shared" si="8"/>
        <v>54</v>
      </c>
      <c r="V57">
        <f t="shared" si="9"/>
        <v>112.80000000000001</v>
      </c>
      <c r="W57" s="34">
        <f t="shared" si="10"/>
        <v>5</v>
      </c>
      <c r="Y57">
        <f t="shared" si="11"/>
        <v>112.80000000000001</v>
      </c>
      <c r="Z57" s="34">
        <f t="shared" si="12"/>
        <v>5</v>
      </c>
      <c r="AA57" s="30">
        <f t="shared" si="14"/>
        <v>67.8</v>
      </c>
      <c r="AB57">
        <f t="shared" si="13"/>
        <v>112.80000000000001</v>
      </c>
      <c r="AC57">
        <f t="shared" si="15"/>
        <v>142.80000000000001</v>
      </c>
      <c r="AD57">
        <f>SUM(E48:E57)</f>
        <v>212.1</v>
      </c>
      <c r="AE57">
        <f t="shared" si="17"/>
        <v>236.39999999999998</v>
      </c>
      <c r="AF57" s="34">
        <f t="shared" si="18"/>
        <v>515.40000000000009</v>
      </c>
    </row>
    <row r="58" spans="1:32" x14ac:dyDescent="0.15">
      <c r="A58" s="63" t="s">
        <v>934</v>
      </c>
      <c r="C58" s="16">
        <v>43694</v>
      </c>
      <c r="D58">
        <v>53</v>
      </c>
      <c r="E58" s="30">
        <v>25.3</v>
      </c>
      <c r="F58">
        <v>897.4</v>
      </c>
      <c r="H58" s="6">
        <f t="shared" si="2"/>
        <v>16.932075471698113</v>
      </c>
      <c r="I58" s="50" t="s">
        <v>1019</v>
      </c>
      <c r="J58" s="7" t="s">
        <v>759</v>
      </c>
      <c r="K58" s="7" t="s">
        <v>759</v>
      </c>
      <c r="L58" s="30" t="str">
        <f t="shared" si="20"/>
        <v/>
      </c>
      <c r="M58">
        <f t="shared" si="3"/>
        <v>241.7</v>
      </c>
      <c r="N58">
        <f t="shared" si="4"/>
        <v>12</v>
      </c>
      <c r="O58" s="30" t="str">
        <f t="shared" si="19"/>
        <v/>
      </c>
      <c r="P58">
        <f t="shared" si="5"/>
        <v>237.4</v>
      </c>
      <c r="Q58">
        <f t="shared" si="6"/>
        <v>11</v>
      </c>
      <c r="S58">
        <f t="shared" si="7"/>
        <v>897.4</v>
      </c>
      <c r="T58" s="34">
        <f t="shared" si="8"/>
        <v>55</v>
      </c>
      <c r="V58">
        <f t="shared" si="9"/>
        <v>138.10000000000002</v>
      </c>
      <c r="W58" s="34">
        <f t="shared" si="10"/>
        <v>6</v>
      </c>
      <c r="Y58">
        <f t="shared" si="11"/>
        <v>138.10000000000002</v>
      </c>
      <c r="Z58" s="34">
        <f t="shared" si="12"/>
        <v>6</v>
      </c>
      <c r="AA58" s="30">
        <f t="shared" si="14"/>
        <v>68.400000000000006</v>
      </c>
      <c r="AB58">
        <f t="shared" si="13"/>
        <v>118.10000000000001</v>
      </c>
      <c r="AC58">
        <f t="shared" si="15"/>
        <v>148.10000000000002</v>
      </c>
      <c r="AD58">
        <f t="shared" si="16"/>
        <v>214.4</v>
      </c>
      <c r="AE58">
        <f t="shared" si="17"/>
        <v>242.7</v>
      </c>
      <c r="AF58" s="34">
        <f t="shared" si="18"/>
        <v>519.70000000000005</v>
      </c>
    </row>
    <row r="59" spans="1:32" ht="16" x14ac:dyDescent="0.2">
      <c r="A59" s="66" t="s">
        <v>545</v>
      </c>
      <c r="B59" s="7" t="s">
        <v>919</v>
      </c>
      <c r="C59" s="16">
        <v>43695</v>
      </c>
      <c r="D59">
        <v>54</v>
      </c>
      <c r="E59" s="30">
        <v>12</v>
      </c>
      <c r="F59">
        <v>909.4</v>
      </c>
      <c r="H59" s="6">
        <f t="shared" si="2"/>
        <v>16.840740740740742</v>
      </c>
      <c r="I59" s="50" t="s">
        <v>1020</v>
      </c>
      <c r="J59" t="s">
        <v>759</v>
      </c>
      <c r="K59" t="s">
        <v>759</v>
      </c>
      <c r="L59" s="30" t="str">
        <f t="shared" si="20"/>
        <v/>
      </c>
      <c r="M59">
        <f t="shared" si="3"/>
        <v>253.7</v>
      </c>
      <c r="N59">
        <f t="shared" si="4"/>
        <v>13</v>
      </c>
      <c r="O59" s="30" t="str">
        <f t="shared" si="19"/>
        <v/>
      </c>
      <c r="P59">
        <f t="shared" si="5"/>
        <v>249.4</v>
      </c>
      <c r="Q59">
        <f t="shared" si="6"/>
        <v>12</v>
      </c>
      <c r="R59" s="30" t="s">
        <v>714</v>
      </c>
      <c r="S59" s="27">
        <f t="shared" si="7"/>
        <v>909.4</v>
      </c>
      <c r="T59" s="54">
        <f t="shared" si="8"/>
        <v>56</v>
      </c>
      <c r="V59">
        <f t="shared" si="9"/>
        <v>150.10000000000002</v>
      </c>
      <c r="W59" s="34">
        <f t="shared" si="10"/>
        <v>7</v>
      </c>
      <c r="X59" s="22" t="s">
        <v>714</v>
      </c>
      <c r="Y59">
        <f t="shared" si="11"/>
        <v>150.10000000000002</v>
      </c>
      <c r="Z59" s="34">
        <f t="shared" si="12"/>
        <v>7</v>
      </c>
      <c r="AA59" s="30">
        <f t="shared" si="14"/>
        <v>62.8</v>
      </c>
      <c r="AB59">
        <f t="shared" si="13"/>
        <v>105.1</v>
      </c>
      <c r="AC59">
        <f t="shared" si="15"/>
        <v>150.10000000000002</v>
      </c>
      <c r="AD59">
        <f t="shared" si="16"/>
        <v>200.10000000000002</v>
      </c>
      <c r="AE59">
        <f t="shared" si="17"/>
        <v>254.7</v>
      </c>
      <c r="AF59" s="34">
        <f t="shared" si="18"/>
        <v>510.70000000000005</v>
      </c>
    </row>
    <row r="60" spans="1:32" x14ac:dyDescent="0.15">
      <c r="A60" s="67"/>
      <c r="C60" s="16">
        <v>43696</v>
      </c>
      <c r="D60">
        <v>55</v>
      </c>
      <c r="E60" s="30">
        <v>24.5</v>
      </c>
      <c r="F60">
        <v>933.9</v>
      </c>
      <c r="H60" s="6">
        <f t="shared" si="2"/>
        <v>16.98</v>
      </c>
      <c r="I60" s="50" t="s">
        <v>1021</v>
      </c>
      <c r="J60" t="s">
        <v>759</v>
      </c>
      <c r="K60" t="s">
        <v>759</v>
      </c>
      <c r="L60" s="30" t="str">
        <f t="shared" si="20"/>
        <v/>
      </c>
      <c r="M60">
        <f t="shared" si="3"/>
        <v>278.2</v>
      </c>
      <c r="N60">
        <f t="shared" si="4"/>
        <v>14</v>
      </c>
      <c r="O60" s="30" t="str">
        <f t="shared" si="19"/>
        <v/>
      </c>
      <c r="P60">
        <f t="shared" si="5"/>
        <v>273.89999999999998</v>
      </c>
      <c r="Q60">
        <f t="shared" si="6"/>
        <v>13</v>
      </c>
      <c r="S60">
        <f t="shared" si="7"/>
        <v>24.5</v>
      </c>
      <c r="T60" s="34">
        <f t="shared" si="8"/>
        <v>1</v>
      </c>
      <c r="V60">
        <f t="shared" si="9"/>
        <v>174.60000000000002</v>
      </c>
      <c r="W60" s="34">
        <f t="shared" si="10"/>
        <v>8</v>
      </c>
      <c r="Y60">
        <f t="shared" si="11"/>
        <v>24.5</v>
      </c>
      <c r="Z60" s="34">
        <f t="shared" si="12"/>
        <v>1</v>
      </c>
      <c r="AA60" s="30">
        <f t="shared" si="14"/>
        <v>61.8</v>
      </c>
      <c r="AB60">
        <f t="shared" si="13"/>
        <v>104.9</v>
      </c>
      <c r="AC60">
        <f t="shared" si="15"/>
        <v>154.60000000000002</v>
      </c>
      <c r="AD60">
        <f t="shared" si="16"/>
        <v>204.60000000000002</v>
      </c>
      <c r="AE60">
        <f t="shared" si="17"/>
        <v>278.2</v>
      </c>
      <c r="AF60" s="34">
        <f t="shared" si="18"/>
        <v>517.70000000000005</v>
      </c>
    </row>
    <row r="61" spans="1:32" s="39" customFormat="1" x14ac:dyDescent="0.15">
      <c r="A61" s="68"/>
      <c r="C61" s="41">
        <v>43697</v>
      </c>
      <c r="D61" s="39">
        <v>56</v>
      </c>
      <c r="E61" s="43">
        <v>16</v>
      </c>
      <c r="F61" s="39">
        <v>949.9</v>
      </c>
      <c r="H61" s="42">
        <f t="shared" si="2"/>
        <v>16.962499999999999</v>
      </c>
      <c r="I61" s="49" t="s">
        <v>1022</v>
      </c>
      <c r="J61" s="39" t="s">
        <v>714</v>
      </c>
      <c r="K61" s="39" t="s">
        <v>759</v>
      </c>
      <c r="L61" s="43" t="str">
        <f t="shared" si="20"/>
        <v/>
      </c>
      <c r="M61" s="39">
        <f t="shared" si="3"/>
        <v>294.2</v>
      </c>
      <c r="N61" s="39">
        <f t="shared" si="4"/>
        <v>15</v>
      </c>
      <c r="O61" s="43" t="str">
        <f t="shared" si="19"/>
        <v/>
      </c>
      <c r="P61" s="39">
        <f t="shared" si="5"/>
        <v>289.89999999999998</v>
      </c>
      <c r="Q61" s="39">
        <f t="shared" si="6"/>
        <v>14</v>
      </c>
      <c r="R61" s="43"/>
      <c r="S61" s="39">
        <f t="shared" si="7"/>
        <v>40.5</v>
      </c>
      <c r="T61" s="53">
        <f t="shared" si="8"/>
        <v>2</v>
      </c>
      <c r="V61" s="39">
        <f t="shared" si="9"/>
        <v>190.60000000000002</v>
      </c>
      <c r="W61" s="53">
        <f t="shared" si="10"/>
        <v>9</v>
      </c>
      <c r="Y61" s="39">
        <f t="shared" si="11"/>
        <v>40.5</v>
      </c>
      <c r="Z61" s="53">
        <f t="shared" si="12"/>
        <v>2</v>
      </c>
      <c r="AA61" s="43">
        <f t="shared" si="14"/>
        <v>52.5</v>
      </c>
      <c r="AB61" s="39">
        <f t="shared" si="13"/>
        <v>103.3</v>
      </c>
      <c r="AC61" s="39">
        <f t="shared" si="15"/>
        <v>145.6</v>
      </c>
      <c r="AD61" s="39">
        <f t="shared" si="16"/>
        <v>200.60000000000002</v>
      </c>
      <c r="AE61" s="39">
        <f t="shared" si="17"/>
        <v>289.89999999999998</v>
      </c>
      <c r="AF61" s="53">
        <f t="shared" si="18"/>
        <v>518.70000000000005</v>
      </c>
    </row>
    <row r="62" spans="1:32" x14ac:dyDescent="0.15">
      <c r="A62" s="67"/>
      <c r="C62" s="16">
        <v>43698</v>
      </c>
      <c r="D62">
        <v>57</v>
      </c>
      <c r="E62" s="30">
        <v>30</v>
      </c>
      <c r="F62">
        <v>979.9</v>
      </c>
      <c r="H62" s="6">
        <f t="shared" si="2"/>
        <v>17.191228070175438</v>
      </c>
      <c r="I62" s="50" t="s">
        <v>1023</v>
      </c>
      <c r="J62" s="29" t="s">
        <v>759</v>
      </c>
      <c r="K62" s="28" t="s">
        <v>759</v>
      </c>
      <c r="L62" s="30" t="str">
        <f t="shared" si="20"/>
        <v/>
      </c>
      <c r="M62">
        <f t="shared" si="3"/>
        <v>324.2</v>
      </c>
      <c r="N62">
        <f t="shared" si="4"/>
        <v>16</v>
      </c>
      <c r="O62" s="30" t="str">
        <f t="shared" si="19"/>
        <v/>
      </c>
      <c r="P62">
        <f t="shared" si="5"/>
        <v>319.89999999999998</v>
      </c>
      <c r="Q62">
        <f t="shared" si="6"/>
        <v>15</v>
      </c>
      <c r="S62">
        <f t="shared" si="7"/>
        <v>70.5</v>
      </c>
      <c r="T62" s="34">
        <f t="shared" si="8"/>
        <v>3</v>
      </c>
      <c r="V62">
        <f t="shared" si="9"/>
        <v>220.60000000000002</v>
      </c>
      <c r="W62" s="34">
        <f t="shared" si="10"/>
        <v>10</v>
      </c>
      <c r="Y62">
        <f t="shared" si="11"/>
        <v>70.5</v>
      </c>
      <c r="Z62" s="34">
        <f t="shared" si="12"/>
        <v>3</v>
      </c>
      <c r="AA62" s="30">
        <f t="shared" si="14"/>
        <v>70.5</v>
      </c>
      <c r="AB62">
        <f t="shared" si="13"/>
        <v>107.8</v>
      </c>
      <c r="AC62">
        <f t="shared" si="15"/>
        <v>150.9</v>
      </c>
      <c r="AD62">
        <f t="shared" si="16"/>
        <v>220.60000000000002</v>
      </c>
      <c r="AE62">
        <f t="shared" si="17"/>
        <v>296.89999999999998</v>
      </c>
      <c r="AF62" s="34">
        <f t="shared" si="18"/>
        <v>523.70000000000005</v>
      </c>
    </row>
    <row r="63" spans="1:32" x14ac:dyDescent="0.15">
      <c r="A63" s="67"/>
      <c r="C63" s="16">
        <v>43699</v>
      </c>
      <c r="D63">
        <v>58</v>
      </c>
      <c r="E63" s="30">
        <v>25.2</v>
      </c>
      <c r="F63">
        <v>1005.1</v>
      </c>
      <c r="H63" s="6">
        <f t="shared" si="2"/>
        <v>17.329310344827586</v>
      </c>
      <c r="I63" s="50" t="s">
        <v>1024</v>
      </c>
      <c r="J63" s="29" t="s">
        <v>714</v>
      </c>
      <c r="K63" s="28" t="s">
        <v>759</v>
      </c>
      <c r="L63" s="30" t="str">
        <f t="shared" si="20"/>
        <v/>
      </c>
      <c r="M63">
        <f t="shared" si="3"/>
        <v>349.4</v>
      </c>
      <c r="N63">
        <f t="shared" si="4"/>
        <v>17</v>
      </c>
      <c r="O63" s="30" t="str">
        <f t="shared" si="19"/>
        <v/>
      </c>
      <c r="P63">
        <f t="shared" si="5"/>
        <v>345.09999999999997</v>
      </c>
      <c r="Q63">
        <f t="shared" si="6"/>
        <v>16</v>
      </c>
      <c r="S63">
        <f t="shared" si="7"/>
        <v>95.7</v>
      </c>
      <c r="T63" s="34">
        <f t="shared" si="8"/>
        <v>4</v>
      </c>
      <c r="V63">
        <f t="shared" si="9"/>
        <v>245.8</v>
      </c>
      <c r="W63" s="34">
        <f t="shared" si="10"/>
        <v>11</v>
      </c>
      <c r="Y63">
        <f t="shared" si="11"/>
        <v>95.7</v>
      </c>
      <c r="Z63" s="34">
        <f t="shared" si="12"/>
        <v>4</v>
      </c>
      <c r="AA63" s="30">
        <f t="shared" si="14"/>
        <v>71.2</v>
      </c>
      <c r="AB63">
        <f t="shared" si="13"/>
        <v>107.7</v>
      </c>
      <c r="AC63">
        <f t="shared" si="15"/>
        <v>158.5</v>
      </c>
      <c r="AD63">
        <f t="shared" si="16"/>
        <v>225.8</v>
      </c>
      <c r="AE63">
        <f t="shared" si="17"/>
        <v>295.8</v>
      </c>
      <c r="AF63" s="34">
        <f t="shared" si="18"/>
        <v>524.90000000000009</v>
      </c>
    </row>
    <row r="64" spans="1:32" ht="16" x14ac:dyDescent="0.2">
      <c r="A64" s="67"/>
      <c r="B64" s="7" t="s">
        <v>920</v>
      </c>
      <c r="C64" s="16">
        <v>43700</v>
      </c>
      <c r="D64">
        <v>59</v>
      </c>
      <c r="E64" s="30">
        <v>6</v>
      </c>
      <c r="F64">
        <v>1011.1</v>
      </c>
      <c r="H64" s="6">
        <f t="shared" si="2"/>
        <v>17.13728813559322</v>
      </c>
      <c r="I64" s="50" t="s">
        <v>1025</v>
      </c>
      <c r="J64" t="s">
        <v>759</v>
      </c>
      <c r="K64" t="s">
        <v>714</v>
      </c>
      <c r="L64" s="30" t="str">
        <f t="shared" si="20"/>
        <v/>
      </c>
      <c r="M64">
        <f t="shared" si="3"/>
        <v>355.4</v>
      </c>
      <c r="N64">
        <f t="shared" si="4"/>
        <v>18</v>
      </c>
      <c r="O64" s="30" t="str">
        <f t="shared" si="19"/>
        <v>y</v>
      </c>
      <c r="P64" s="27">
        <f t="shared" si="5"/>
        <v>351.09999999999997</v>
      </c>
      <c r="Q64" s="27">
        <f t="shared" si="6"/>
        <v>17</v>
      </c>
      <c r="S64">
        <f t="shared" si="7"/>
        <v>101.7</v>
      </c>
      <c r="T64" s="34">
        <f t="shared" si="8"/>
        <v>5</v>
      </c>
      <c r="U64" s="85" t="s">
        <v>714</v>
      </c>
      <c r="V64">
        <f t="shared" si="9"/>
        <v>251.8</v>
      </c>
      <c r="W64" s="34">
        <f t="shared" si="10"/>
        <v>12</v>
      </c>
      <c r="Y64">
        <f t="shared" si="11"/>
        <v>101.7</v>
      </c>
      <c r="Z64" s="34">
        <f t="shared" si="12"/>
        <v>5</v>
      </c>
      <c r="AA64" s="30">
        <f t="shared" si="14"/>
        <v>61.2</v>
      </c>
      <c r="AB64">
        <f t="shared" si="13"/>
        <v>101.7</v>
      </c>
      <c r="AC64">
        <f t="shared" si="15"/>
        <v>139</v>
      </c>
      <c r="AD64">
        <f t="shared" si="16"/>
        <v>206.79999999999998</v>
      </c>
      <c r="AE64">
        <f t="shared" si="17"/>
        <v>281.8</v>
      </c>
      <c r="AF64" s="34">
        <f t="shared" si="18"/>
        <v>514.90000000000009</v>
      </c>
    </row>
    <row r="65" spans="1:32" x14ac:dyDescent="0.15">
      <c r="A65" s="66" t="s">
        <v>935</v>
      </c>
      <c r="C65" s="16">
        <v>43701</v>
      </c>
      <c r="D65">
        <v>60</v>
      </c>
      <c r="E65" s="30">
        <v>2.7</v>
      </c>
      <c r="F65">
        <v>1013.8</v>
      </c>
      <c r="H65" s="6">
        <f t="shared" si="2"/>
        <v>16.896666666666665</v>
      </c>
      <c r="I65" s="50" t="s">
        <v>1026</v>
      </c>
      <c r="J65" s="7" t="s">
        <v>759</v>
      </c>
      <c r="K65" s="7" t="s">
        <v>714</v>
      </c>
      <c r="L65" s="30" t="str">
        <f t="shared" si="20"/>
        <v/>
      </c>
      <c r="M65">
        <f t="shared" si="3"/>
        <v>358.09999999999997</v>
      </c>
      <c r="N65">
        <f t="shared" si="4"/>
        <v>19</v>
      </c>
      <c r="O65" s="30" t="str">
        <f t="shared" si="19"/>
        <v>y</v>
      </c>
      <c r="P65">
        <f t="shared" si="5"/>
        <v>2.7</v>
      </c>
      <c r="Q65">
        <f t="shared" si="6"/>
        <v>1</v>
      </c>
      <c r="S65">
        <f t="shared" si="7"/>
        <v>104.4</v>
      </c>
      <c r="T65" s="34">
        <f t="shared" si="8"/>
        <v>6</v>
      </c>
      <c r="V65">
        <f t="shared" si="9"/>
        <v>2.7</v>
      </c>
      <c r="W65" s="34">
        <f t="shared" si="10"/>
        <v>1</v>
      </c>
      <c r="Y65">
        <f t="shared" si="11"/>
        <v>104.4</v>
      </c>
      <c r="Z65" s="34">
        <f t="shared" si="12"/>
        <v>6</v>
      </c>
      <c r="AA65" s="30">
        <f t="shared" si="14"/>
        <v>33.9</v>
      </c>
      <c r="AB65">
        <f t="shared" si="13"/>
        <v>79.900000000000006</v>
      </c>
      <c r="AC65">
        <f t="shared" si="15"/>
        <v>116.4</v>
      </c>
      <c r="AD65">
        <f t="shared" si="16"/>
        <v>184.79999999999998</v>
      </c>
      <c r="AE65">
        <f t="shared" si="17"/>
        <v>264.5</v>
      </c>
      <c r="AF65" s="34">
        <f t="shared" si="18"/>
        <v>487.6</v>
      </c>
    </row>
    <row r="66" spans="1:32" ht="16" x14ac:dyDescent="0.2">
      <c r="A66" s="67"/>
      <c r="C66" s="16">
        <v>43702</v>
      </c>
      <c r="D66">
        <v>61</v>
      </c>
      <c r="E66" s="36">
        <v>35</v>
      </c>
      <c r="F66">
        <v>1048.8</v>
      </c>
      <c r="H66" s="6">
        <f t="shared" si="2"/>
        <v>17.193442622950819</v>
      </c>
      <c r="I66" s="50" t="s">
        <v>1027</v>
      </c>
      <c r="J66" s="7" t="s">
        <v>759</v>
      </c>
      <c r="K66" s="7" t="s">
        <v>759</v>
      </c>
      <c r="L66" s="30" t="str">
        <f t="shared" si="20"/>
        <v/>
      </c>
      <c r="M66">
        <f t="shared" si="3"/>
        <v>393.09999999999997</v>
      </c>
      <c r="N66">
        <f t="shared" si="4"/>
        <v>20</v>
      </c>
      <c r="O66" s="30" t="str">
        <f t="shared" si="19"/>
        <v/>
      </c>
      <c r="P66">
        <f t="shared" si="5"/>
        <v>35</v>
      </c>
      <c r="Q66">
        <f t="shared" si="6"/>
        <v>1</v>
      </c>
      <c r="S66">
        <f t="shared" si="7"/>
        <v>139.4</v>
      </c>
      <c r="T66" s="34">
        <f t="shared" si="8"/>
        <v>7</v>
      </c>
      <c r="V66">
        <f t="shared" si="9"/>
        <v>37.700000000000003</v>
      </c>
      <c r="W66" s="34">
        <f t="shared" si="10"/>
        <v>2</v>
      </c>
      <c r="Y66">
        <f t="shared" si="11"/>
        <v>139.4</v>
      </c>
      <c r="Z66" s="34">
        <f t="shared" si="12"/>
        <v>7</v>
      </c>
      <c r="AA66" s="30">
        <f t="shared" si="14"/>
        <v>43.7</v>
      </c>
      <c r="AB66">
        <f t="shared" si="13"/>
        <v>98.9</v>
      </c>
      <c r="AC66">
        <f t="shared" si="15"/>
        <v>139.4</v>
      </c>
      <c r="AD66">
        <f t="shared" si="16"/>
        <v>202.2</v>
      </c>
      <c r="AE66">
        <f t="shared" si="17"/>
        <v>289.5</v>
      </c>
      <c r="AF66" s="34">
        <f t="shared" si="18"/>
        <v>520</v>
      </c>
    </row>
    <row r="67" spans="1:32" x14ac:dyDescent="0.15">
      <c r="A67" s="67"/>
      <c r="B67" s="7" t="s">
        <v>550</v>
      </c>
      <c r="C67" s="16">
        <v>43703</v>
      </c>
      <c r="D67">
        <v>62</v>
      </c>
      <c r="E67" s="30">
        <v>15.2</v>
      </c>
      <c r="F67">
        <v>1064</v>
      </c>
      <c r="H67" s="6">
        <f t="shared" si="2"/>
        <v>17.161290322580644</v>
      </c>
      <c r="I67" s="50" t="s">
        <v>1028</v>
      </c>
      <c r="J67" t="s">
        <v>759</v>
      </c>
      <c r="K67" t="s">
        <v>714</v>
      </c>
      <c r="L67" s="30" t="str">
        <f t="shared" si="20"/>
        <v/>
      </c>
      <c r="M67">
        <f t="shared" si="3"/>
        <v>408.29999999999995</v>
      </c>
      <c r="N67">
        <f t="shared" si="4"/>
        <v>21</v>
      </c>
      <c r="O67" s="30" t="str">
        <f t="shared" si="19"/>
        <v/>
      </c>
      <c r="P67">
        <f t="shared" si="5"/>
        <v>50.2</v>
      </c>
      <c r="Q67">
        <f t="shared" si="6"/>
        <v>2</v>
      </c>
      <c r="S67">
        <f t="shared" si="7"/>
        <v>154.6</v>
      </c>
      <c r="T67" s="34">
        <f t="shared" si="8"/>
        <v>8</v>
      </c>
      <c r="U67" s="85" t="s">
        <v>714</v>
      </c>
      <c r="V67">
        <f t="shared" si="9"/>
        <v>52.900000000000006</v>
      </c>
      <c r="W67" s="34">
        <f t="shared" si="10"/>
        <v>3</v>
      </c>
      <c r="X67" s="7" t="s">
        <v>714</v>
      </c>
      <c r="Y67">
        <f t="shared" si="11"/>
        <v>154.6</v>
      </c>
      <c r="Z67" s="34">
        <f t="shared" si="12"/>
        <v>8</v>
      </c>
      <c r="AA67" s="30">
        <f t="shared" si="14"/>
        <v>52.900000000000006</v>
      </c>
      <c r="AB67">
        <f t="shared" si="13"/>
        <v>84.100000000000009</v>
      </c>
      <c r="AC67">
        <f t="shared" si="15"/>
        <v>130.1</v>
      </c>
      <c r="AD67">
        <f t="shared" si="16"/>
        <v>191.89999999999998</v>
      </c>
      <c r="AE67">
        <f t="shared" si="17"/>
        <v>284.7</v>
      </c>
      <c r="AF67" s="34">
        <f t="shared" si="18"/>
        <v>528.70000000000005</v>
      </c>
    </row>
    <row r="68" spans="1:32" s="39" customFormat="1" x14ac:dyDescent="0.15">
      <c r="A68" s="68"/>
      <c r="C68" s="41">
        <v>43704</v>
      </c>
      <c r="D68" s="39">
        <v>63</v>
      </c>
      <c r="E68" s="43">
        <v>9</v>
      </c>
      <c r="F68" s="39">
        <v>1073</v>
      </c>
      <c r="H68" s="42">
        <f t="shared" si="2"/>
        <v>17.031746031746032</v>
      </c>
      <c r="I68" s="49" t="s">
        <v>1029</v>
      </c>
      <c r="J68" s="40" t="s">
        <v>759</v>
      </c>
      <c r="K68" s="40" t="s">
        <v>759</v>
      </c>
      <c r="L68" s="43" t="str">
        <f t="shared" si="20"/>
        <v/>
      </c>
      <c r="M68" s="39">
        <f t="shared" si="3"/>
        <v>417.29999999999995</v>
      </c>
      <c r="N68" s="39">
        <f t="shared" si="4"/>
        <v>22</v>
      </c>
      <c r="O68" s="43" t="str">
        <f t="shared" ref="O68:O98" si="21">IF(L68&lt;&gt;"y", IF(E68&lt;10,"y",""),"")</f>
        <v>y</v>
      </c>
      <c r="P68" s="39">
        <f t="shared" si="5"/>
        <v>59.2</v>
      </c>
      <c r="Q68" s="39">
        <f t="shared" si="6"/>
        <v>3</v>
      </c>
      <c r="R68" s="43"/>
      <c r="S68" s="39">
        <f t="shared" si="7"/>
        <v>163.6</v>
      </c>
      <c r="T68" s="53">
        <f t="shared" si="8"/>
        <v>9</v>
      </c>
      <c r="V68" s="39">
        <f t="shared" si="9"/>
        <v>9</v>
      </c>
      <c r="W68" s="53">
        <f t="shared" si="10"/>
        <v>1</v>
      </c>
      <c r="Y68" s="39">
        <f t="shared" si="11"/>
        <v>9</v>
      </c>
      <c r="Z68" s="53">
        <f t="shared" si="12"/>
        <v>1</v>
      </c>
      <c r="AA68" s="43">
        <f t="shared" si="14"/>
        <v>59.2</v>
      </c>
      <c r="AB68" s="39">
        <f t="shared" si="13"/>
        <v>67.900000000000006</v>
      </c>
      <c r="AC68" s="39">
        <f t="shared" si="15"/>
        <v>123.10000000000001</v>
      </c>
      <c r="AD68" s="39">
        <f t="shared" si="16"/>
        <v>175.6</v>
      </c>
      <c r="AE68" s="39">
        <f t="shared" si="17"/>
        <v>268.7</v>
      </c>
      <c r="AF68" s="53">
        <f t="shared" si="18"/>
        <v>516.1</v>
      </c>
    </row>
    <row r="69" spans="1:32" x14ac:dyDescent="0.15">
      <c r="A69" s="67"/>
      <c r="C69" s="16">
        <v>43705</v>
      </c>
      <c r="D69">
        <v>64</v>
      </c>
      <c r="E69" s="30">
        <v>19.2</v>
      </c>
      <c r="F69">
        <v>1092.2</v>
      </c>
      <c r="H69" s="6">
        <f t="shared" ref="H69:H132" si="22">F69/D69</f>
        <v>17.065625000000001</v>
      </c>
      <c r="I69" s="50" t="s">
        <v>1030</v>
      </c>
      <c r="J69" s="29" t="s">
        <v>759</v>
      </c>
      <c r="K69" s="29" t="s">
        <v>759</v>
      </c>
      <c r="M69">
        <f t="shared" si="3"/>
        <v>436.49999999999994</v>
      </c>
      <c r="N69">
        <f t="shared" si="4"/>
        <v>23</v>
      </c>
      <c r="O69" s="30" t="str">
        <f t="shared" si="21"/>
        <v/>
      </c>
      <c r="P69">
        <f t="shared" si="5"/>
        <v>19.2</v>
      </c>
      <c r="Q69">
        <f t="shared" si="6"/>
        <v>1</v>
      </c>
      <c r="S69">
        <f t="shared" si="7"/>
        <v>182.79999999999998</v>
      </c>
      <c r="T69" s="34">
        <f t="shared" si="8"/>
        <v>10</v>
      </c>
      <c r="V69">
        <f t="shared" si="9"/>
        <v>28.2</v>
      </c>
      <c r="W69" s="34">
        <f t="shared" si="10"/>
        <v>2</v>
      </c>
      <c r="Y69">
        <f t="shared" si="11"/>
        <v>28.2</v>
      </c>
      <c r="Z69" s="34">
        <f t="shared" si="12"/>
        <v>2</v>
      </c>
      <c r="AA69" s="30">
        <f t="shared" si="14"/>
        <v>43.4</v>
      </c>
      <c r="AB69">
        <f t="shared" si="13"/>
        <v>81.100000000000009</v>
      </c>
      <c r="AC69">
        <f t="shared" si="15"/>
        <v>112.30000000000001</v>
      </c>
      <c r="AD69">
        <f t="shared" si="16"/>
        <v>182.79999999999998</v>
      </c>
      <c r="AE69">
        <f t="shared" si="17"/>
        <v>263.2</v>
      </c>
      <c r="AF69" s="34">
        <f t="shared" si="18"/>
        <v>511.29999999999995</v>
      </c>
    </row>
    <row r="70" spans="1:32" x14ac:dyDescent="0.15">
      <c r="A70" s="67"/>
      <c r="C70" s="16">
        <v>43706</v>
      </c>
      <c r="D70">
        <v>65</v>
      </c>
      <c r="E70" s="30">
        <v>21.1</v>
      </c>
      <c r="F70">
        <v>1113.3</v>
      </c>
      <c r="H70" s="6">
        <f t="shared" si="22"/>
        <v>17.127692307692307</v>
      </c>
      <c r="I70" s="50" t="s">
        <v>1031</v>
      </c>
      <c r="J70" s="29" t="s">
        <v>714</v>
      </c>
      <c r="K70" s="29" t="s">
        <v>759</v>
      </c>
      <c r="L70" s="30" t="str">
        <f t="shared" ref="L70:L132" si="23">IF(E70=0,"y","")</f>
        <v/>
      </c>
      <c r="M70">
        <f t="shared" ref="M70:M133" si="24">IF(L69="y",E70,M69+E70)</f>
        <v>457.59999999999997</v>
      </c>
      <c r="N70">
        <f t="shared" ref="N70:N133" si="25">IF(L69="y",1,N69+1)</f>
        <v>24</v>
      </c>
      <c r="O70" s="30" t="str">
        <f t="shared" si="21"/>
        <v/>
      </c>
      <c r="P70">
        <f t="shared" ref="P70:P133" si="26">IF(O69="y",E70,P69+E70)</f>
        <v>40.299999999999997</v>
      </c>
      <c r="Q70">
        <f t="shared" ref="Q70:Q133" si="27">IF(O69="y",1,Q69+1)</f>
        <v>2</v>
      </c>
      <c r="S70">
        <f t="shared" ref="S70:S133" si="28">IF(R69="y",$E70,S69+$E70)</f>
        <v>203.89999999999998</v>
      </c>
      <c r="T70" s="34">
        <f t="shared" ref="T70:T133" si="29">IF(R69="y",1,T69+1)</f>
        <v>11</v>
      </c>
      <c r="V70">
        <f t="shared" ref="V70:V133" si="30">IF(U69="y",$E70,V69+$E70)</f>
        <v>49.3</v>
      </c>
      <c r="W70" s="34">
        <f t="shared" ref="W70:W133" si="31">IF(U69="y",1,W69+1)</f>
        <v>3</v>
      </c>
      <c r="Y70">
        <f t="shared" ref="Y70:Y133" si="32">IF(X69="y",$E70,Y69+$E70)</f>
        <v>49.3</v>
      </c>
      <c r="Z70" s="34">
        <f t="shared" ref="Z70:Z133" si="33">IF(X69="y",1,Z69+1)</f>
        <v>3</v>
      </c>
      <c r="AA70" s="30">
        <f t="shared" si="14"/>
        <v>49.3</v>
      </c>
      <c r="AB70">
        <f t="shared" si="13"/>
        <v>99.5</v>
      </c>
      <c r="AC70">
        <f t="shared" si="15"/>
        <v>108.20000000000002</v>
      </c>
      <c r="AD70">
        <f t="shared" si="16"/>
        <v>179.39999999999998</v>
      </c>
      <c r="AE70">
        <f t="shared" si="17"/>
        <v>266.7</v>
      </c>
      <c r="AF70" s="34">
        <f t="shared" si="18"/>
        <v>505.39999999999992</v>
      </c>
    </row>
    <row r="71" spans="1:32" x14ac:dyDescent="0.15">
      <c r="A71" s="67"/>
      <c r="C71" s="16">
        <v>43707</v>
      </c>
      <c r="D71">
        <v>66</v>
      </c>
      <c r="E71" s="30">
        <v>21.3</v>
      </c>
      <c r="F71">
        <v>1134.5999999999999</v>
      </c>
      <c r="H71" s="6">
        <f t="shared" si="22"/>
        <v>17.190909090909088</v>
      </c>
      <c r="I71" s="50" t="s">
        <v>1032</v>
      </c>
      <c r="J71" s="29" t="s">
        <v>759</v>
      </c>
      <c r="K71" s="29" t="s">
        <v>759</v>
      </c>
      <c r="L71" s="30" t="str">
        <f t="shared" si="23"/>
        <v/>
      </c>
      <c r="M71">
        <f t="shared" si="24"/>
        <v>478.9</v>
      </c>
      <c r="N71">
        <f t="shared" si="25"/>
        <v>25</v>
      </c>
      <c r="O71" s="30" t="str">
        <f t="shared" si="21"/>
        <v/>
      </c>
      <c r="P71">
        <f t="shared" si="26"/>
        <v>61.599999999999994</v>
      </c>
      <c r="Q71">
        <f t="shared" si="27"/>
        <v>3</v>
      </c>
      <c r="S71">
        <f t="shared" si="28"/>
        <v>225.2</v>
      </c>
      <c r="T71" s="34">
        <f t="shared" si="29"/>
        <v>12</v>
      </c>
      <c r="V71">
        <f t="shared" si="30"/>
        <v>70.599999999999994</v>
      </c>
      <c r="W71" s="34">
        <f t="shared" si="31"/>
        <v>4</v>
      </c>
      <c r="Y71">
        <f t="shared" si="32"/>
        <v>70.599999999999994</v>
      </c>
      <c r="Z71" s="34">
        <f t="shared" si="33"/>
        <v>4</v>
      </c>
      <c r="AA71" s="30">
        <f t="shared" ref="AA71:AA134" si="34">SUM(E69:E71)</f>
        <v>61.599999999999994</v>
      </c>
      <c r="AB71">
        <f t="shared" si="13"/>
        <v>85.8</v>
      </c>
      <c r="AC71">
        <f t="shared" si="15"/>
        <v>123.50000000000001</v>
      </c>
      <c r="AD71">
        <f t="shared" si="16"/>
        <v>184.70000000000002</v>
      </c>
      <c r="AE71">
        <f t="shared" si="17"/>
        <v>262.49999999999994</v>
      </c>
      <c r="AF71" s="34">
        <f t="shared" si="18"/>
        <v>498.9</v>
      </c>
    </row>
    <row r="72" spans="1:32" x14ac:dyDescent="0.15">
      <c r="A72" s="66" t="s">
        <v>936</v>
      </c>
      <c r="C72" s="16">
        <v>43708</v>
      </c>
      <c r="D72">
        <v>67</v>
      </c>
      <c r="E72" s="30">
        <v>26.4</v>
      </c>
      <c r="F72">
        <v>1161</v>
      </c>
      <c r="H72" s="6">
        <f t="shared" si="22"/>
        <v>17.328358208955223</v>
      </c>
      <c r="I72" s="50" t="s">
        <v>1033</v>
      </c>
      <c r="J72" s="29" t="s">
        <v>759</v>
      </c>
      <c r="K72" s="29" t="s">
        <v>759</v>
      </c>
      <c r="L72" s="30" t="str">
        <f t="shared" si="23"/>
        <v/>
      </c>
      <c r="M72">
        <f t="shared" si="24"/>
        <v>505.29999999999995</v>
      </c>
      <c r="N72">
        <f t="shared" si="25"/>
        <v>26</v>
      </c>
      <c r="O72" s="30" t="str">
        <f t="shared" si="21"/>
        <v/>
      </c>
      <c r="P72">
        <f t="shared" si="26"/>
        <v>88</v>
      </c>
      <c r="Q72">
        <f t="shared" si="27"/>
        <v>4</v>
      </c>
      <c r="S72">
        <f t="shared" si="28"/>
        <v>251.6</v>
      </c>
      <c r="T72" s="34">
        <f t="shared" si="29"/>
        <v>13</v>
      </c>
      <c r="V72">
        <f t="shared" si="30"/>
        <v>97</v>
      </c>
      <c r="W72" s="34">
        <f t="shared" si="31"/>
        <v>5</v>
      </c>
      <c r="Y72">
        <f t="shared" si="32"/>
        <v>97</v>
      </c>
      <c r="Z72" s="34">
        <f t="shared" si="33"/>
        <v>5</v>
      </c>
      <c r="AA72" s="30">
        <f t="shared" si="34"/>
        <v>68.800000000000011</v>
      </c>
      <c r="AB72">
        <f t="shared" si="13"/>
        <v>97</v>
      </c>
      <c r="AC72">
        <f t="shared" si="15"/>
        <v>147.19999999999999</v>
      </c>
      <c r="AD72">
        <f t="shared" si="16"/>
        <v>181.10000000000002</v>
      </c>
      <c r="AE72">
        <f t="shared" si="17"/>
        <v>263.59999999999997</v>
      </c>
      <c r="AF72" s="34">
        <f t="shared" si="18"/>
        <v>506.29999999999995</v>
      </c>
    </row>
    <row r="73" spans="1:32" x14ac:dyDescent="0.15">
      <c r="A73" s="67"/>
      <c r="B73" s="7" t="s">
        <v>551</v>
      </c>
      <c r="C73" s="16">
        <v>43709</v>
      </c>
      <c r="D73">
        <v>68</v>
      </c>
      <c r="E73" s="30">
        <v>22.3</v>
      </c>
      <c r="F73">
        <v>1183.3</v>
      </c>
      <c r="H73" s="6">
        <f t="shared" si="22"/>
        <v>17.401470588235295</v>
      </c>
      <c r="I73" s="50" t="s">
        <v>1034</v>
      </c>
      <c r="J73" t="s">
        <v>759</v>
      </c>
      <c r="K73" t="s">
        <v>714</v>
      </c>
      <c r="L73" s="30" t="str">
        <f t="shared" si="23"/>
        <v/>
      </c>
      <c r="M73">
        <f t="shared" si="24"/>
        <v>527.59999999999991</v>
      </c>
      <c r="N73">
        <f t="shared" si="25"/>
        <v>27</v>
      </c>
      <c r="O73" s="30" t="str">
        <f t="shared" si="21"/>
        <v/>
      </c>
      <c r="P73">
        <f t="shared" si="26"/>
        <v>110.3</v>
      </c>
      <c r="Q73">
        <f t="shared" si="27"/>
        <v>5</v>
      </c>
      <c r="S73">
        <f t="shared" si="28"/>
        <v>273.89999999999998</v>
      </c>
      <c r="T73" s="34">
        <f t="shared" si="29"/>
        <v>14</v>
      </c>
      <c r="U73" s="85" t="s">
        <v>714</v>
      </c>
      <c r="V73">
        <f t="shared" si="30"/>
        <v>119.3</v>
      </c>
      <c r="W73" s="34">
        <f t="shared" si="31"/>
        <v>6</v>
      </c>
      <c r="X73" s="7" t="s">
        <v>714</v>
      </c>
      <c r="Y73">
        <f t="shared" si="32"/>
        <v>119.3</v>
      </c>
      <c r="Z73" s="34">
        <f t="shared" si="33"/>
        <v>6</v>
      </c>
      <c r="AA73" s="30">
        <f t="shared" si="34"/>
        <v>70</v>
      </c>
      <c r="AB73">
        <f t="shared" ref="AB73:AB136" si="35">SUM(E69:E73)</f>
        <v>110.3</v>
      </c>
      <c r="AC73">
        <f t="shared" si="15"/>
        <v>134.5</v>
      </c>
      <c r="AD73">
        <f t="shared" si="16"/>
        <v>178.20000000000005</v>
      </c>
      <c r="AE73">
        <f t="shared" si="17"/>
        <v>273.89999999999998</v>
      </c>
      <c r="AF73" s="34">
        <f t="shared" si="18"/>
        <v>528.59999999999991</v>
      </c>
    </row>
    <row r="74" spans="1:32" x14ac:dyDescent="0.15">
      <c r="A74" s="67"/>
      <c r="C74" s="16">
        <v>43710</v>
      </c>
      <c r="D74">
        <v>69</v>
      </c>
      <c r="E74" s="30">
        <v>22.3</v>
      </c>
      <c r="F74">
        <v>1205.5999999999999</v>
      </c>
      <c r="H74" s="6">
        <f t="shared" si="22"/>
        <v>17.47246376811594</v>
      </c>
      <c r="I74" s="50" t="s">
        <v>1035</v>
      </c>
      <c r="J74" s="7" t="s">
        <v>759</v>
      </c>
      <c r="K74" s="7" t="s">
        <v>759</v>
      </c>
      <c r="L74" s="30" t="str">
        <f t="shared" si="23"/>
        <v/>
      </c>
      <c r="M74">
        <f t="shared" si="24"/>
        <v>549.89999999999986</v>
      </c>
      <c r="N74">
        <f t="shared" si="25"/>
        <v>28</v>
      </c>
      <c r="O74" s="30" t="str">
        <f t="shared" si="21"/>
        <v/>
      </c>
      <c r="P74">
        <f t="shared" si="26"/>
        <v>132.6</v>
      </c>
      <c r="Q74">
        <f t="shared" si="27"/>
        <v>6</v>
      </c>
      <c r="S74">
        <f t="shared" si="28"/>
        <v>296.2</v>
      </c>
      <c r="T74" s="34">
        <f t="shared" si="29"/>
        <v>15</v>
      </c>
      <c r="V74">
        <f t="shared" si="30"/>
        <v>22.3</v>
      </c>
      <c r="W74" s="34">
        <f t="shared" si="31"/>
        <v>1</v>
      </c>
      <c r="Y74">
        <f t="shared" si="32"/>
        <v>22.3</v>
      </c>
      <c r="Z74" s="34">
        <f t="shared" si="33"/>
        <v>1</v>
      </c>
      <c r="AA74" s="30">
        <f t="shared" si="34"/>
        <v>71</v>
      </c>
      <c r="AB74">
        <f t="shared" si="35"/>
        <v>113.4</v>
      </c>
      <c r="AC74">
        <f t="shared" si="15"/>
        <v>141.6</v>
      </c>
      <c r="AD74">
        <f t="shared" si="16"/>
        <v>194.50000000000003</v>
      </c>
      <c r="AE74">
        <f t="shared" si="17"/>
        <v>271.7</v>
      </c>
      <c r="AF74" s="34">
        <f t="shared" si="18"/>
        <v>549.89999999999986</v>
      </c>
    </row>
    <row r="75" spans="1:32" s="39" customFormat="1" x14ac:dyDescent="0.15">
      <c r="A75" s="68"/>
      <c r="C75" s="41">
        <v>43711</v>
      </c>
      <c r="D75" s="39">
        <v>70</v>
      </c>
      <c r="E75" s="43">
        <v>27.2</v>
      </c>
      <c r="F75" s="39">
        <v>1232.8</v>
      </c>
      <c r="G75" s="39">
        <v>2.6</v>
      </c>
      <c r="H75" s="42">
        <f t="shared" si="22"/>
        <v>17.611428571428572</v>
      </c>
      <c r="I75" s="49" t="s">
        <v>1036</v>
      </c>
      <c r="J75" s="40" t="s">
        <v>759</v>
      </c>
      <c r="K75" s="40" t="s">
        <v>759</v>
      </c>
      <c r="L75" s="43" t="str">
        <f t="shared" si="23"/>
        <v/>
      </c>
      <c r="M75" s="39">
        <f t="shared" si="24"/>
        <v>577.09999999999991</v>
      </c>
      <c r="N75" s="39">
        <f t="shared" si="25"/>
        <v>29</v>
      </c>
      <c r="O75" s="43" t="str">
        <f t="shared" si="21"/>
        <v/>
      </c>
      <c r="P75" s="39">
        <f t="shared" si="26"/>
        <v>159.79999999999998</v>
      </c>
      <c r="Q75" s="39">
        <f t="shared" si="27"/>
        <v>7</v>
      </c>
      <c r="R75" s="43"/>
      <c r="S75" s="39">
        <f t="shared" si="28"/>
        <v>323.39999999999998</v>
      </c>
      <c r="T75" s="53">
        <f t="shared" si="29"/>
        <v>16</v>
      </c>
      <c r="V75" s="39">
        <f t="shared" si="30"/>
        <v>49.5</v>
      </c>
      <c r="W75" s="53">
        <f t="shared" si="31"/>
        <v>2</v>
      </c>
      <c r="Y75" s="39">
        <f t="shared" si="32"/>
        <v>49.5</v>
      </c>
      <c r="Z75" s="53">
        <f t="shared" si="33"/>
        <v>2</v>
      </c>
      <c r="AA75" s="43">
        <f t="shared" si="34"/>
        <v>71.8</v>
      </c>
      <c r="AB75" s="39">
        <f t="shared" si="35"/>
        <v>119.5</v>
      </c>
      <c r="AC75" s="39">
        <f t="shared" ref="AC75:AC138" si="36">SUM(E69:E75)</f>
        <v>159.79999999999998</v>
      </c>
      <c r="AD75" s="39">
        <f t="shared" si="16"/>
        <v>219</v>
      </c>
      <c r="AE75" s="39">
        <f t="shared" si="17"/>
        <v>282.90000000000003</v>
      </c>
      <c r="AF75" s="53">
        <f t="shared" si="18"/>
        <v>572.79999999999995</v>
      </c>
    </row>
    <row r="76" spans="1:32" x14ac:dyDescent="0.15">
      <c r="A76" s="67"/>
      <c r="C76" s="16">
        <v>43712</v>
      </c>
      <c r="D76">
        <v>71</v>
      </c>
      <c r="E76" s="30">
        <v>22.7</v>
      </c>
      <c r="F76">
        <v>1255.5</v>
      </c>
      <c r="H76" s="6">
        <f t="shared" si="22"/>
        <v>17.683098591549296</v>
      </c>
      <c r="I76" s="50" t="s">
        <v>1037</v>
      </c>
      <c r="J76" s="29" t="s">
        <v>759</v>
      </c>
      <c r="K76" s="29" t="s">
        <v>759</v>
      </c>
      <c r="L76" s="30" t="str">
        <f t="shared" si="23"/>
        <v/>
      </c>
      <c r="M76">
        <f t="shared" si="24"/>
        <v>599.79999999999995</v>
      </c>
      <c r="N76">
        <f t="shared" si="25"/>
        <v>30</v>
      </c>
      <c r="O76" s="30" t="str">
        <f t="shared" si="21"/>
        <v/>
      </c>
      <c r="P76">
        <f t="shared" si="26"/>
        <v>182.49999999999997</v>
      </c>
      <c r="Q76">
        <f t="shared" si="27"/>
        <v>8</v>
      </c>
      <c r="S76">
        <f t="shared" si="28"/>
        <v>346.09999999999997</v>
      </c>
      <c r="T76" s="34">
        <f t="shared" si="29"/>
        <v>17</v>
      </c>
      <c r="V76">
        <f t="shared" si="30"/>
        <v>72.2</v>
      </c>
      <c r="W76" s="34">
        <f t="shared" si="31"/>
        <v>3</v>
      </c>
      <c r="Y76">
        <f t="shared" si="32"/>
        <v>72.2</v>
      </c>
      <c r="Z76" s="34">
        <f t="shared" si="33"/>
        <v>3</v>
      </c>
      <c r="AA76" s="30">
        <f t="shared" si="34"/>
        <v>72.2</v>
      </c>
      <c r="AB76">
        <f t="shared" si="35"/>
        <v>120.9</v>
      </c>
      <c r="AC76">
        <f t="shared" si="36"/>
        <v>163.29999999999998</v>
      </c>
      <c r="AD76">
        <f t="shared" si="16"/>
        <v>206.7</v>
      </c>
      <c r="AE76">
        <f t="shared" si="17"/>
        <v>275.60000000000002</v>
      </c>
      <c r="AF76" s="34">
        <f t="shared" si="18"/>
        <v>572.5</v>
      </c>
    </row>
    <row r="77" spans="1:32" x14ac:dyDescent="0.15">
      <c r="A77" s="66" t="s">
        <v>937</v>
      </c>
      <c r="C77" s="16">
        <v>43713</v>
      </c>
      <c r="D77">
        <v>72</v>
      </c>
      <c r="E77" s="30">
        <v>30.5</v>
      </c>
      <c r="F77">
        <v>1286</v>
      </c>
      <c r="H77" s="6">
        <f t="shared" si="22"/>
        <v>17.861111111111111</v>
      </c>
      <c r="I77" s="50" t="s">
        <v>1038</v>
      </c>
      <c r="J77" s="29" t="s">
        <v>714</v>
      </c>
      <c r="K77" s="29" t="s">
        <v>759</v>
      </c>
      <c r="L77" s="30" t="str">
        <f t="shared" si="23"/>
        <v/>
      </c>
      <c r="M77">
        <f t="shared" si="24"/>
        <v>630.29999999999995</v>
      </c>
      <c r="N77">
        <f t="shared" si="25"/>
        <v>31</v>
      </c>
      <c r="O77" s="30" t="str">
        <f t="shared" si="21"/>
        <v/>
      </c>
      <c r="P77">
        <f t="shared" si="26"/>
        <v>212.99999999999997</v>
      </c>
      <c r="Q77">
        <f t="shared" si="27"/>
        <v>9</v>
      </c>
      <c r="S77">
        <f t="shared" si="28"/>
        <v>376.59999999999997</v>
      </c>
      <c r="T77" s="34">
        <f t="shared" si="29"/>
        <v>18</v>
      </c>
      <c r="V77">
        <f t="shared" si="30"/>
        <v>102.7</v>
      </c>
      <c r="W77" s="34">
        <f t="shared" si="31"/>
        <v>4</v>
      </c>
      <c r="Y77">
        <f t="shared" si="32"/>
        <v>102.7</v>
      </c>
      <c r="Z77" s="34">
        <f t="shared" si="33"/>
        <v>4</v>
      </c>
      <c r="AA77" s="30">
        <f t="shared" si="34"/>
        <v>80.400000000000006</v>
      </c>
      <c r="AB77">
        <f t="shared" si="35"/>
        <v>125</v>
      </c>
      <c r="AC77">
        <f t="shared" si="36"/>
        <v>172.7</v>
      </c>
      <c r="AD77">
        <f t="shared" si="16"/>
        <v>221.99999999999997</v>
      </c>
      <c r="AE77">
        <f t="shared" si="17"/>
        <v>280.90000000000003</v>
      </c>
      <c r="AF77" s="34">
        <f t="shared" si="18"/>
        <v>576.70000000000005</v>
      </c>
    </row>
    <row r="78" spans="1:32" x14ac:dyDescent="0.15">
      <c r="A78" s="66" t="s">
        <v>1108</v>
      </c>
      <c r="B78" s="7" t="s">
        <v>548</v>
      </c>
      <c r="C78" s="16">
        <v>43714</v>
      </c>
      <c r="D78">
        <v>73</v>
      </c>
      <c r="E78" s="30">
        <v>11</v>
      </c>
      <c r="F78">
        <v>1297</v>
      </c>
      <c r="H78" s="6">
        <f t="shared" si="22"/>
        <v>17.767123287671232</v>
      </c>
      <c r="I78" s="50" t="s">
        <v>1039</v>
      </c>
      <c r="J78" t="s">
        <v>759</v>
      </c>
      <c r="K78" t="s">
        <v>714</v>
      </c>
      <c r="L78" s="30" t="str">
        <f t="shared" si="23"/>
        <v/>
      </c>
      <c r="M78">
        <f t="shared" si="24"/>
        <v>641.29999999999995</v>
      </c>
      <c r="N78">
        <f t="shared" si="25"/>
        <v>32</v>
      </c>
      <c r="O78" s="30" t="str">
        <f t="shared" si="21"/>
        <v/>
      </c>
      <c r="P78">
        <f t="shared" si="26"/>
        <v>223.99999999999997</v>
      </c>
      <c r="Q78">
        <f t="shared" si="27"/>
        <v>10</v>
      </c>
      <c r="S78">
        <f t="shared" si="28"/>
        <v>387.59999999999997</v>
      </c>
      <c r="T78" s="34">
        <f t="shared" si="29"/>
        <v>19</v>
      </c>
      <c r="U78" s="85" t="s">
        <v>714</v>
      </c>
      <c r="V78">
        <f t="shared" si="30"/>
        <v>113.7</v>
      </c>
      <c r="W78" s="34">
        <f t="shared" si="31"/>
        <v>5</v>
      </c>
      <c r="X78" s="7" t="s">
        <v>714</v>
      </c>
      <c r="Y78">
        <f t="shared" si="32"/>
        <v>113.7</v>
      </c>
      <c r="Z78" s="34">
        <f t="shared" si="33"/>
        <v>5</v>
      </c>
      <c r="AA78" s="30">
        <f t="shared" si="34"/>
        <v>64.2</v>
      </c>
      <c r="AB78">
        <f t="shared" si="35"/>
        <v>113.7</v>
      </c>
      <c r="AC78">
        <f t="shared" si="36"/>
        <v>162.4</v>
      </c>
      <c r="AD78">
        <f t="shared" ref="AD78:AD141" si="37">SUM(E69:E78)</f>
        <v>223.99999999999997</v>
      </c>
      <c r="AE78">
        <f t="shared" si="17"/>
        <v>285.89999999999998</v>
      </c>
      <c r="AF78" s="34">
        <f t="shared" si="18"/>
        <v>567.70000000000005</v>
      </c>
    </row>
    <row r="79" spans="1:32" ht="16" x14ac:dyDescent="0.2">
      <c r="A79" s="66">
        <f>SUM(E59:E83)</f>
        <v>493.59999999999997</v>
      </c>
      <c r="C79" s="16">
        <v>43715</v>
      </c>
      <c r="D79">
        <v>74</v>
      </c>
      <c r="E79" s="30">
        <v>0</v>
      </c>
      <c r="F79">
        <v>1297</v>
      </c>
      <c r="H79" s="6">
        <f t="shared" si="22"/>
        <v>17.527027027027028</v>
      </c>
      <c r="I79" s="50" t="s">
        <v>1039</v>
      </c>
      <c r="J79" t="s">
        <v>759</v>
      </c>
      <c r="K79" t="s">
        <v>714</v>
      </c>
      <c r="L79" s="30" t="str">
        <f t="shared" si="23"/>
        <v>y</v>
      </c>
      <c r="M79" s="27">
        <f t="shared" si="24"/>
        <v>641.29999999999995</v>
      </c>
      <c r="N79" s="27">
        <f t="shared" si="25"/>
        <v>33</v>
      </c>
      <c r="O79" s="32" t="s">
        <v>714</v>
      </c>
      <c r="P79">
        <f t="shared" si="26"/>
        <v>223.99999999999997</v>
      </c>
      <c r="Q79">
        <f t="shared" si="27"/>
        <v>11</v>
      </c>
      <c r="S79">
        <f t="shared" si="28"/>
        <v>387.59999999999997</v>
      </c>
      <c r="T79" s="34">
        <f t="shared" si="29"/>
        <v>20</v>
      </c>
      <c r="V79">
        <f t="shared" si="30"/>
        <v>0</v>
      </c>
      <c r="W79" s="34">
        <f t="shared" si="31"/>
        <v>1</v>
      </c>
      <c r="X79" s="7" t="s">
        <v>714</v>
      </c>
      <c r="Y79">
        <f t="shared" si="32"/>
        <v>0</v>
      </c>
      <c r="Z79" s="34">
        <f t="shared" si="33"/>
        <v>1</v>
      </c>
      <c r="AA79" s="30">
        <f t="shared" si="34"/>
        <v>41.5</v>
      </c>
      <c r="AB79">
        <f t="shared" si="35"/>
        <v>91.4</v>
      </c>
      <c r="AC79">
        <f t="shared" si="36"/>
        <v>136</v>
      </c>
      <c r="AD79">
        <f t="shared" si="37"/>
        <v>204.79999999999998</v>
      </c>
      <c r="AE79">
        <f t="shared" si="17"/>
        <v>283.2</v>
      </c>
      <c r="AF79" s="34">
        <f t="shared" si="18"/>
        <v>547.70000000000005</v>
      </c>
    </row>
    <row r="80" spans="1:32" x14ac:dyDescent="0.15">
      <c r="A80" s="66" t="s">
        <v>1100</v>
      </c>
      <c r="C80" s="16">
        <v>43716</v>
      </c>
      <c r="D80">
        <v>75</v>
      </c>
      <c r="E80" s="30">
        <v>25.5</v>
      </c>
      <c r="F80">
        <v>1322.5</v>
      </c>
      <c r="H80" s="6">
        <f t="shared" si="22"/>
        <v>17.633333333333333</v>
      </c>
      <c r="I80" s="50" t="s">
        <v>1040</v>
      </c>
      <c r="J80" t="s">
        <v>759</v>
      </c>
      <c r="K80" t="s">
        <v>759</v>
      </c>
      <c r="L80" s="30" t="str">
        <f t="shared" si="23"/>
        <v/>
      </c>
      <c r="M80">
        <f t="shared" si="24"/>
        <v>25.5</v>
      </c>
      <c r="N80">
        <f t="shared" si="25"/>
        <v>1</v>
      </c>
      <c r="O80" s="30" t="str">
        <f t="shared" si="21"/>
        <v/>
      </c>
      <c r="P80">
        <f t="shared" si="26"/>
        <v>25.5</v>
      </c>
      <c r="Q80">
        <f t="shared" si="27"/>
        <v>1</v>
      </c>
      <c r="S80">
        <f t="shared" si="28"/>
        <v>413.09999999999997</v>
      </c>
      <c r="T80" s="34">
        <f t="shared" si="29"/>
        <v>21</v>
      </c>
      <c r="V80">
        <f t="shared" si="30"/>
        <v>25.5</v>
      </c>
      <c r="W80" s="34">
        <f t="shared" si="31"/>
        <v>2</v>
      </c>
      <c r="Y80">
        <f t="shared" si="32"/>
        <v>25.5</v>
      </c>
      <c r="Z80" s="34">
        <f t="shared" si="33"/>
        <v>1</v>
      </c>
      <c r="AA80" s="30">
        <f t="shared" si="34"/>
        <v>36.5</v>
      </c>
      <c r="AB80">
        <f t="shared" si="35"/>
        <v>89.7</v>
      </c>
      <c r="AC80">
        <f t="shared" si="36"/>
        <v>139.19999999999999</v>
      </c>
      <c r="AD80">
        <f t="shared" si="37"/>
        <v>209.2</v>
      </c>
      <c r="AE80">
        <f t="shared" si="17"/>
        <v>273.7</v>
      </c>
      <c r="AF80" s="34">
        <f t="shared" si="18"/>
        <v>563.20000000000005</v>
      </c>
    </row>
    <row r="81" spans="1:32" x14ac:dyDescent="0.15">
      <c r="A81" s="67">
        <f>D84-D59</f>
        <v>25</v>
      </c>
      <c r="C81" s="16">
        <v>43717</v>
      </c>
      <c r="D81">
        <v>76</v>
      </c>
      <c r="E81" s="30">
        <v>28.5</v>
      </c>
      <c r="F81">
        <v>1351</v>
      </c>
      <c r="H81" s="6">
        <f t="shared" si="22"/>
        <v>17.776315789473685</v>
      </c>
      <c r="I81" s="50" t="s">
        <v>1041</v>
      </c>
      <c r="J81" s="7" t="s">
        <v>759</v>
      </c>
      <c r="K81" s="7" t="s">
        <v>759</v>
      </c>
      <c r="L81" s="30" t="str">
        <f t="shared" si="23"/>
        <v/>
      </c>
      <c r="M81">
        <f t="shared" si="24"/>
        <v>54</v>
      </c>
      <c r="N81">
        <f t="shared" si="25"/>
        <v>2</v>
      </c>
      <c r="O81" s="30" t="str">
        <f t="shared" si="21"/>
        <v/>
      </c>
      <c r="P81">
        <f t="shared" si="26"/>
        <v>54</v>
      </c>
      <c r="Q81">
        <f t="shared" si="27"/>
        <v>2</v>
      </c>
      <c r="S81">
        <f t="shared" si="28"/>
        <v>441.59999999999997</v>
      </c>
      <c r="T81" s="34">
        <f t="shared" si="29"/>
        <v>22</v>
      </c>
      <c r="V81">
        <f t="shared" si="30"/>
        <v>54</v>
      </c>
      <c r="W81" s="34">
        <f t="shared" si="31"/>
        <v>3</v>
      </c>
      <c r="Y81">
        <f t="shared" si="32"/>
        <v>54</v>
      </c>
      <c r="Z81" s="34">
        <f t="shared" si="33"/>
        <v>2</v>
      </c>
      <c r="AA81" s="30">
        <f t="shared" si="34"/>
        <v>54</v>
      </c>
      <c r="AB81">
        <f t="shared" si="35"/>
        <v>95.5</v>
      </c>
      <c r="AC81">
        <f t="shared" si="36"/>
        <v>145.4</v>
      </c>
      <c r="AD81">
        <f t="shared" si="37"/>
        <v>216.4</v>
      </c>
      <c r="AE81">
        <f t="shared" si="17"/>
        <v>287</v>
      </c>
      <c r="AF81" s="34">
        <f t="shared" si="18"/>
        <v>571.70000000000005</v>
      </c>
    </row>
    <row r="82" spans="1:32" s="39" customFormat="1" x14ac:dyDescent="0.15">
      <c r="A82" s="79" t="s">
        <v>1101</v>
      </c>
      <c r="B82" s="40" t="s">
        <v>921</v>
      </c>
      <c r="C82" s="41">
        <v>43718</v>
      </c>
      <c r="D82" s="39">
        <v>77</v>
      </c>
      <c r="E82" s="43">
        <v>18</v>
      </c>
      <c r="F82" s="39">
        <v>1369</v>
      </c>
      <c r="G82" s="39">
        <v>8</v>
      </c>
      <c r="H82" s="42">
        <f t="shared" si="22"/>
        <v>17.779220779220779</v>
      </c>
      <c r="I82" s="49" t="s">
        <v>1042</v>
      </c>
      <c r="J82" s="39" t="s">
        <v>714</v>
      </c>
      <c r="K82" s="39" t="s">
        <v>759</v>
      </c>
      <c r="L82" s="43" t="str">
        <f t="shared" si="23"/>
        <v/>
      </c>
      <c r="M82" s="39">
        <f t="shared" si="24"/>
        <v>72</v>
      </c>
      <c r="N82" s="39">
        <f t="shared" si="25"/>
        <v>3</v>
      </c>
      <c r="O82" s="43" t="str">
        <f t="shared" si="21"/>
        <v/>
      </c>
      <c r="P82" s="39">
        <f t="shared" si="26"/>
        <v>72</v>
      </c>
      <c r="Q82" s="39">
        <f t="shared" si="27"/>
        <v>3</v>
      </c>
      <c r="R82" s="43"/>
      <c r="S82" s="39">
        <f t="shared" si="28"/>
        <v>459.59999999999997</v>
      </c>
      <c r="T82" s="53">
        <f t="shared" si="29"/>
        <v>23</v>
      </c>
      <c r="V82" s="39">
        <f t="shared" si="30"/>
        <v>72</v>
      </c>
      <c r="W82" s="53">
        <f t="shared" si="31"/>
        <v>4</v>
      </c>
      <c r="Y82" s="39">
        <f t="shared" si="32"/>
        <v>72</v>
      </c>
      <c r="Z82" s="53">
        <f t="shared" si="33"/>
        <v>3</v>
      </c>
      <c r="AA82" s="43">
        <f t="shared" si="34"/>
        <v>72</v>
      </c>
      <c r="AB82" s="39">
        <f t="shared" si="35"/>
        <v>83</v>
      </c>
      <c r="AC82" s="39">
        <f t="shared" si="36"/>
        <v>136.19999999999999</v>
      </c>
      <c r="AD82" s="39">
        <f t="shared" si="37"/>
        <v>208</v>
      </c>
      <c r="AE82" s="39">
        <f t="shared" ref="AE82:AE145" si="38">SUM(E69:E82)</f>
        <v>296</v>
      </c>
      <c r="AF82" s="53">
        <f t="shared" si="18"/>
        <v>564.70000000000005</v>
      </c>
    </row>
    <row r="83" spans="1:32" x14ac:dyDescent="0.15">
      <c r="A83" s="78">
        <f>A79/A81</f>
        <v>19.744</v>
      </c>
      <c r="C83" s="16">
        <v>43719</v>
      </c>
      <c r="D83">
        <v>78</v>
      </c>
      <c r="E83" s="30">
        <v>22</v>
      </c>
      <c r="F83">
        <v>1391</v>
      </c>
      <c r="H83" s="6">
        <f t="shared" si="22"/>
        <v>17.833333333333332</v>
      </c>
      <c r="I83" s="50" t="s">
        <v>1043</v>
      </c>
      <c r="J83" s="28" t="s">
        <v>714</v>
      </c>
      <c r="K83" s="28" t="s">
        <v>759</v>
      </c>
      <c r="L83" s="30" t="str">
        <f t="shared" si="23"/>
        <v/>
      </c>
      <c r="M83">
        <f t="shared" si="24"/>
        <v>94</v>
      </c>
      <c r="N83">
        <f t="shared" si="25"/>
        <v>4</v>
      </c>
      <c r="O83" s="30" t="str">
        <f t="shared" si="21"/>
        <v/>
      </c>
      <c r="P83">
        <f t="shared" si="26"/>
        <v>94</v>
      </c>
      <c r="Q83">
        <f t="shared" si="27"/>
        <v>4</v>
      </c>
      <c r="S83">
        <f t="shared" si="28"/>
        <v>481.59999999999997</v>
      </c>
      <c r="T83" s="34">
        <f t="shared" si="29"/>
        <v>24</v>
      </c>
      <c r="V83">
        <f t="shared" si="30"/>
        <v>94</v>
      </c>
      <c r="W83" s="34">
        <f t="shared" si="31"/>
        <v>5</v>
      </c>
      <c r="Y83">
        <f t="shared" si="32"/>
        <v>94</v>
      </c>
      <c r="Z83" s="34">
        <f t="shared" si="33"/>
        <v>4</v>
      </c>
      <c r="AA83" s="30">
        <f t="shared" si="34"/>
        <v>68.5</v>
      </c>
      <c r="AB83">
        <f t="shared" si="35"/>
        <v>94</v>
      </c>
      <c r="AC83">
        <f t="shared" si="36"/>
        <v>135.5</v>
      </c>
      <c r="AD83">
        <f t="shared" si="37"/>
        <v>207.7</v>
      </c>
      <c r="AE83">
        <f t="shared" si="38"/>
        <v>298.79999999999995</v>
      </c>
      <c r="AF83" s="34">
        <f t="shared" si="18"/>
        <v>562</v>
      </c>
    </row>
    <row r="84" spans="1:32" x14ac:dyDescent="0.15">
      <c r="A84" s="69" t="s">
        <v>528</v>
      </c>
      <c r="C84" s="16">
        <v>43720</v>
      </c>
      <c r="D84">
        <v>79</v>
      </c>
      <c r="E84" s="30">
        <v>23.1</v>
      </c>
      <c r="F84">
        <v>1414.1</v>
      </c>
      <c r="H84" s="6">
        <f t="shared" si="22"/>
        <v>17.899999999999999</v>
      </c>
      <c r="I84" s="50" t="s">
        <v>1044</v>
      </c>
      <c r="J84" s="28" t="s">
        <v>714</v>
      </c>
      <c r="K84" s="28" t="s">
        <v>759</v>
      </c>
      <c r="L84" s="30" t="str">
        <f t="shared" si="23"/>
        <v/>
      </c>
      <c r="M84">
        <f t="shared" si="24"/>
        <v>117.1</v>
      </c>
      <c r="N84">
        <f t="shared" si="25"/>
        <v>5</v>
      </c>
      <c r="O84" s="30" t="str">
        <f t="shared" si="21"/>
        <v/>
      </c>
      <c r="P84">
        <f t="shared" si="26"/>
        <v>117.1</v>
      </c>
      <c r="Q84">
        <f t="shared" si="27"/>
        <v>5</v>
      </c>
      <c r="S84">
        <f t="shared" si="28"/>
        <v>504.7</v>
      </c>
      <c r="T84" s="34">
        <f t="shared" si="29"/>
        <v>25</v>
      </c>
      <c r="V84">
        <f t="shared" si="30"/>
        <v>117.1</v>
      </c>
      <c r="W84" s="34">
        <f t="shared" si="31"/>
        <v>6</v>
      </c>
      <c r="Y84">
        <f t="shared" si="32"/>
        <v>117.1</v>
      </c>
      <c r="Z84" s="34">
        <f t="shared" si="33"/>
        <v>5</v>
      </c>
      <c r="AA84" s="30">
        <f t="shared" si="34"/>
        <v>63.1</v>
      </c>
      <c r="AB84">
        <f t="shared" si="35"/>
        <v>117.1</v>
      </c>
      <c r="AC84">
        <f t="shared" si="36"/>
        <v>128.1</v>
      </c>
      <c r="AD84">
        <f t="shared" si="37"/>
        <v>208.5</v>
      </c>
      <c r="AE84">
        <f t="shared" si="38"/>
        <v>300.8</v>
      </c>
      <c r="AF84" s="34">
        <f t="shared" si="18"/>
        <v>567.5</v>
      </c>
    </row>
    <row r="85" spans="1:32" x14ac:dyDescent="0.15">
      <c r="A85" s="70"/>
      <c r="C85" s="16">
        <v>43721</v>
      </c>
      <c r="D85">
        <v>80</v>
      </c>
      <c r="E85" s="30">
        <v>24.1</v>
      </c>
      <c r="F85">
        <v>1438.2</v>
      </c>
      <c r="H85" s="6">
        <f t="shared" si="22"/>
        <v>17.977499999999999</v>
      </c>
      <c r="I85" s="50" t="s">
        <v>1045</v>
      </c>
      <c r="J85" s="28" t="s">
        <v>714</v>
      </c>
      <c r="K85" s="28" t="s">
        <v>759</v>
      </c>
      <c r="L85" s="30" t="str">
        <f t="shared" si="23"/>
        <v/>
      </c>
      <c r="M85">
        <f t="shared" si="24"/>
        <v>141.19999999999999</v>
      </c>
      <c r="N85">
        <f t="shared" si="25"/>
        <v>6</v>
      </c>
      <c r="O85" s="30" t="str">
        <f t="shared" si="21"/>
        <v/>
      </c>
      <c r="P85">
        <f t="shared" si="26"/>
        <v>141.19999999999999</v>
      </c>
      <c r="Q85">
        <f t="shared" si="27"/>
        <v>6</v>
      </c>
      <c r="S85">
        <f t="shared" si="28"/>
        <v>528.79999999999995</v>
      </c>
      <c r="T85" s="34">
        <f t="shared" si="29"/>
        <v>26</v>
      </c>
      <c r="V85">
        <f t="shared" si="30"/>
        <v>141.19999999999999</v>
      </c>
      <c r="W85" s="34">
        <f t="shared" si="31"/>
        <v>7</v>
      </c>
      <c r="Y85">
        <f t="shared" si="32"/>
        <v>141.19999999999999</v>
      </c>
      <c r="Z85" s="34">
        <f t="shared" si="33"/>
        <v>6</v>
      </c>
      <c r="AA85" s="30">
        <f t="shared" si="34"/>
        <v>69.2</v>
      </c>
      <c r="AB85">
        <f t="shared" si="35"/>
        <v>115.69999999999999</v>
      </c>
      <c r="AC85">
        <f t="shared" si="36"/>
        <v>141.19999999999999</v>
      </c>
      <c r="AD85">
        <f t="shared" si="37"/>
        <v>205.39999999999998</v>
      </c>
      <c r="AE85">
        <f t="shared" si="38"/>
        <v>303.60000000000002</v>
      </c>
      <c r="AF85" s="34">
        <f t="shared" si="18"/>
        <v>566.09999999999991</v>
      </c>
    </row>
    <row r="86" spans="1:32" x14ac:dyDescent="0.15">
      <c r="A86" s="69" t="s">
        <v>938</v>
      </c>
      <c r="B86" s="7" t="s">
        <v>271</v>
      </c>
      <c r="C86" s="16">
        <v>43722</v>
      </c>
      <c r="D86">
        <v>81</v>
      </c>
      <c r="E86" s="30">
        <v>5.5</v>
      </c>
      <c r="F86">
        <v>1443.7</v>
      </c>
      <c r="H86" s="6">
        <f t="shared" si="22"/>
        <v>17.823456790123458</v>
      </c>
      <c r="I86" s="50" t="s">
        <v>1046</v>
      </c>
      <c r="J86" t="s">
        <v>759</v>
      </c>
      <c r="K86" t="s">
        <v>759</v>
      </c>
      <c r="L86" s="30" t="str">
        <f t="shared" si="23"/>
        <v/>
      </c>
      <c r="M86">
        <f t="shared" si="24"/>
        <v>146.69999999999999</v>
      </c>
      <c r="N86">
        <f t="shared" si="25"/>
        <v>7</v>
      </c>
      <c r="O86" s="30" t="str">
        <f t="shared" si="21"/>
        <v>y</v>
      </c>
      <c r="P86">
        <f t="shared" si="26"/>
        <v>146.69999999999999</v>
      </c>
      <c r="Q86">
        <f t="shared" si="27"/>
        <v>7</v>
      </c>
      <c r="S86">
        <f t="shared" si="28"/>
        <v>534.29999999999995</v>
      </c>
      <c r="T86" s="34">
        <f t="shared" si="29"/>
        <v>27</v>
      </c>
      <c r="V86">
        <f t="shared" si="30"/>
        <v>146.69999999999999</v>
      </c>
      <c r="W86" s="34">
        <f t="shared" si="31"/>
        <v>8</v>
      </c>
      <c r="Y86">
        <f t="shared" si="32"/>
        <v>146.69999999999999</v>
      </c>
      <c r="Z86" s="34">
        <f t="shared" si="33"/>
        <v>7</v>
      </c>
      <c r="AA86" s="30">
        <f t="shared" si="34"/>
        <v>52.7</v>
      </c>
      <c r="AB86">
        <f t="shared" si="35"/>
        <v>92.7</v>
      </c>
      <c r="AC86">
        <f t="shared" si="36"/>
        <v>146.69999999999999</v>
      </c>
      <c r="AD86">
        <f t="shared" si="37"/>
        <v>188.2</v>
      </c>
      <c r="AE86">
        <f t="shared" si="38"/>
        <v>282.7</v>
      </c>
      <c r="AF86" s="34">
        <f t="shared" si="18"/>
        <v>546.29999999999995</v>
      </c>
    </row>
    <row r="87" spans="1:32" x14ac:dyDescent="0.15">
      <c r="A87" s="70"/>
      <c r="C87" s="16">
        <v>43723</v>
      </c>
      <c r="D87">
        <v>82</v>
      </c>
      <c r="E87" s="30">
        <v>27.8</v>
      </c>
      <c r="F87">
        <v>1471.5</v>
      </c>
      <c r="H87" s="6">
        <f t="shared" si="22"/>
        <v>17.945121951219512</v>
      </c>
      <c r="I87" s="50" t="s">
        <v>1047</v>
      </c>
      <c r="J87" s="7" t="s">
        <v>759</v>
      </c>
      <c r="K87" s="7" t="s">
        <v>759</v>
      </c>
      <c r="L87" s="30" t="str">
        <f t="shared" si="23"/>
        <v/>
      </c>
      <c r="M87">
        <f t="shared" si="24"/>
        <v>174.5</v>
      </c>
      <c r="N87">
        <f t="shared" si="25"/>
        <v>8</v>
      </c>
      <c r="O87" s="30" t="str">
        <f t="shared" si="21"/>
        <v/>
      </c>
      <c r="P87">
        <f t="shared" si="26"/>
        <v>27.8</v>
      </c>
      <c r="Q87">
        <f t="shared" si="27"/>
        <v>1</v>
      </c>
      <c r="S87">
        <f t="shared" si="28"/>
        <v>562.09999999999991</v>
      </c>
      <c r="T87" s="34">
        <f t="shared" si="29"/>
        <v>28</v>
      </c>
      <c r="V87">
        <f t="shared" si="30"/>
        <v>174.5</v>
      </c>
      <c r="W87" s="34">
        <f t="shared" si="31"/>
        <v>9</v>
      </c>
      <c r="Y87">
        <f t="shared" si="32"/>
        <v>174.5</v>
      </c>
      <c r="Z87" s="34">
        <f t="shared" si="33"/>
        <v>8</v>
      </c>
      <c r="AA87" s="30">
        <f t="shared" si="34"/>
        <v>57.400000000000006</v>
      </c>
      <c r="AB87">
        <f t="shared" si="35"/>
        <v>102.5</v>
      </c>
      <c r="AC87">
        <f t="shared" si="36"/>
        <v>149</v>
      </c>
      <c r="AD87">
        <f t="shared" si="37"/>
        <v>185.5</v>
      </c>
      <c r="AE87">
        <f t="shared" si="38"/>
        <v>288.2</v>
      </c>
      <c r="AF87" s="34">
        <f t="shared" si="18"/>
        <v>562.09999999999991</v>
      </c>
    </row>
    <row r="88" spans="1:32" x14ac:dyDescent="0.15">
      <c r="A88" s="70"/>
      <c r="C88" s="16">
        <v>43724</v>
      </c>
      <c r="D88">
        <v>83</v>
      </c>
      <c r="E88" s="30">
        <v>26.5</v>
      </c>
      <c r="F88">
        <v>1498</v>
      </c>
      <c r="H88" s="6">
        <f t="shared" si="22"/>
        <v>18.048192771084338</v>
      </c>
      <c r="I88" s="50" t="s">
        <v>1048</v>
      </c>
      <c r="J88" s="7" t="s">
        <v>759</v>
      </c>
      <c r="K88" s="7" t="s">
        <v>759</v>
      </c>
      <c r="L88" s="30" t="str">
        <f t="shared" si="23"/>
        <v/>
      </c>
      <c r="M88">
        <f t="shared" si="24"/>
        <v>201</v>
      </c>
      <c r="N88">
        <f t="shared" si="25"/>
        <v>9</v>
      </c>
      <c r="O88" s="30" t="str">
        <f t="shared" si="21"/>
        <v/>
      </c>
      <c r="P88">
        <f t="shared" si="26"/>
        <v>54.3</v>
      </c>
      <c r="Q88">
        <f t="shared" si="27"/>
        <v>2</v>
      </c>
      <c r="S88">
        <f t="shared" si="28"/>
        <v>588.59999999999991</v>
      </c>
      <c r="T88" s="34">
        <f t="shared" si="29"/>
        <v>29</v>
      </c>
      <c r="V88">
        <f t="shared" si="30"/>
        <v>201</v>
      </c>
      <c r="W88" s="34">
        <f t="shared" si="31"/>
        <v>10</v>
      </c>
      <c r="Y88">
        <f t="shared" si="32"/>
        <v>201</v>
      </c>
      <c r="Z88" s="34">
        <f t="shared" si="33"/>
        <v>9</v>
      </c>
      <c r="AA88" s="30">
        <f t="shared" si="34"/>
        <v>59.8</v>
      </c>
      <c r="AB88">
        <f t="shared" si="35"/>
        <v>107</v>
      </c>
      <c r="AC88">
        <f t="shared" si="36"/>
        <v>147</v>
      </c>
      <c r="AD88">
        <f t="shared" si="37"/>
        <v>201</v>
      </c>
      <c r="AE88">
        <f t="shared" si="38"/>
        <v>292.39999999999998</v>
      </c>
      <c r="AF88" s="34">
        <f t="shared" si="18"/>
        <v>564.1</v>
      </c>
    </row>
    <row r="89" spans="1:32" s="39" customFormat="1" x14ac:dyDescent="0.15">
      <c r="A89" s="71"/>
      <c r="B89" s="40" t="s">
        <v>514</v>
      </c>
      <c r="C89" s="41">
        <v>43725</v>
      </c>
      <c r="D89" s="39">
        <v>84</v>
      </c>
      <c r="E89" s="43">
        <v>20.399999999999999</v>
      </c>
      <c r="F89" s="39">
        <v>1518.4</v>
      </c>
      <c r="H89" s="42">
        <f t="shared" si="22"/>
        <v>18.076190476190476</v>
      </c>
      <c r="I89" s="49" t="s">
        <v>1049</v>
      </c>
      <c r="J89" s="39" t="s">
        <v>759</v>
      </c>
      <c r="K89" s="39" t="s">
        <v>714</v>
      </c>
      <c r="L89" s="43" t="str">
        <f t="shared" si="23"/>
        <v/>
      </c>
      <c r="M89" s="39">
        <f t="shared" si="24"/>
        <v>221.4</v>
      </c>
      <c r="N89" s="39">
        <f t="shared" si="25"/>
        <v>10</v>
      </c>
      <c r="O89" s="43" t="str">
        <f t="shared" si="21"/>
        <v/>
      </c>
      <c r="P89" s="39">
        <f t="shared" si="26"/>
        <v>74.699999999999989</v>
      </c>
      <c r="Q89" s="39">
        <f t="shared" si="27"/>
        <v>3</v>
      </c>
      <c r="R89" s="43" t="s">
        <v>714</v>
      </c>
      <c r="S89" s="39">
        <f t="shared" si="28"/>
        <v>608.99999999999989</v>
      </c>
      <c r="T89" s="53">
        <f t="shared" si="29"/>
        <v>30</v>
      </c>
      <c r="V89" s="39">
        <f t="shared" si="30"/>
        <v>221.4</v>
      </c>
      <c r="W89" s="53">
        <f t="shared" si="31"/>
        <v>11</v>
      </c>
      <c r="Y89" s="39">
        <f t="shared" si="32"/>
        <v>221.4</v>
      </c>
      <c r="Z89" s="53">
        <f t="shared" si="33"/>
        <v>10</v>
      </c>
      <c r="AA89" s="43">
        <f t="shared" si="34"/>
        <v>74.699999999999989</v>
      </c>
      <c r="AB89" s="39">
        <f t="shared" si="35"/>
        <v>104.30000000000001</v>
      </c>
      <c r="AC89" s="39">
        <f t="shared" si="36"/>
        <v>149.4</v>
      </c>
      <c r="AD89" s="39">
        <f t="shared" si="37"/>
        <v>221.4</v>
      </c>
      <c r="AE89" s="39">
        <f t="shared" si="38"/>
        <v>285.59999999999997</v>
      </c>
      <c r="AF89" s="53">
        <f t="shared" si="18"/>
        <v>568.5</v>
      </c>
    </row>
    <row r="90" spans="1:32" x14ac:dyDescent="0.15">
      <c r="A90" s="70"/>
      <c r="C90" s="16">
        <v>43726</v>
      </c>
      <c r="D90">
        <v>85</v>
      </c>
      <c r="E90" s="30">
        <v>6.3</v>
      </c>
      <c r="F90">
        <v>1524.7</v>
      </c>
      <c r="H90" s="6">
        <f t="shared" si="22"/>
        <v>17.937647058823529</v>
      </c>
      <c r="I90" s="50" t="s">
        <v>1050</v>
      </c>
      <c r="J90" t="s">
        <v>759</v>
      </c>
      <c r="K90" t="s">
        <v>714</v>
      </c>
      <c r="L90" s="30" t="str">
        <f t="shared" si="23"/>
        <v/>
      </c>
      <c r="M90">
        <f t="shared" si="24"/>
        <v>227.70000000000002</v>
      </c>
      <c r="N90">
        <f t="shared" si="25"/>
        <v>11</v>
      </c>
      <c r="O90" s="30" t="str">
        <f t="shared" si="21"/>
        <v>y</v>
      </c>
      <c r="P90">
        <f t="shared" si="26"/>
        <v>80.999999999999986</v>
      </c>
      <c r="Q90">
        <f t="shared" si="27"/>
        <v>4</v>
      </c>
      <c r="S90">
        <f t="shared" si="28"/>
        <v>6.3</v>
      </c>
      <c r="T90" s="34">
        <f t="shared" si="29"/>
        <v>1</v>
      </c>
      <c r="V90">
        <f t="shared" si="30"/>
        <v>227.70000000000002</v>
      </c>
      <c r="W90" s="34">
        <f t="shared" si="31"/>
        <v>12</v>
      </c>
      <c r="X90" s="7" t="s">
        <v>714</v>
      </c>
      <c r="Y90">
        <f t="shared" si="32"/>
        <v>227.70000000000002</v>
      </c>
      <c r="Z90" s="34">
        <f t="shared" si="33"/>
        <v>11</v>
      </c>
      <c r="AA90" s="30">
        <f t="shared" si="34"/>
        <v>53.199999999999996</v>
      </c>
      <c r="AB90">
        <f t="shared" si="35"/>
        <v>86.499999999999986</v>
      </c>
      <c r="AC90">
        <f t="shared" si="36"/>
        <v>133.70000000000002</v>
      </c>
      <c r="AD90">
        <f t="shared" si="37"/>
        <v>202.20000000000002</v>
      </c>
      <c r="AE90">
        <f t="shared" si="38"/>
        <v>269.2</v>
      </c>
      <c r="AF90" s="34">
        <f t="shared" si="18"/>
        <v>544.80000000000007</v>
      </c>
    </row>
    <row r="91" spans="1:32" x14ac:dyDescent="0.15">
      <c r="A91" s="70"/>
      <c r="C91" s="16">
        <v>43727</v>
      </c>
      <c r="D91">
        <v>86</v>
      </c>
      <c r="E91" s="30">
        <v>8.8000000000000007</v>
      </c>
      <c r="F91">
        <v>1533.5</v>
      </c>
      <c r="H91" s="6">
        <f t="shared" si="22"/>
        <v>17.831395348837209</v>
      </c>
      <c r="I91" s="50" t="s">
        <v>1051</v>
      </c>
      <c r="J91" s="7" t="s">
        <v>714</v>
      </c>
      <c r="K91" s="7" t="s">
        <v>759</v>
      </c>
      <c r="L91" s="30" t="str">
        <f t="shared" si="23"/>
        <v/>
      </c>
      <c r="M91">
        <f t="shared" si="24"/>
        <v>236.50000000000003</v>
      </c>
      <c r="N91">
        <f t="shared" si="25"/>
        <v>12</v>
      </c>
      <c r="O91" s="30" t="str">
        <f t="shared" si="21"/>
        <v>y</v>
      </c>
      <c r="P91">
        <f t="shared" si="26"/>
        <v>8.8000000000000007</v>
      </c>
      <c r="Q91">
        <f t="shared" si="27"/>
        <v>1</v>
      </c>
      <c r="S91">
        <f t="shared" si="28"/>
        <v>15.100000000000001</v>
      </c>
      <c r="T91" s="34">
        <f t="shared" si="29"/>
        <v>2</v>
      </c>
      <c r="V91">
        <f t="shared" si="30"/>
        <v>236.50000000000003</v>
      </c>
      <c r="W91" s="34">
        <f t="shared" si="31"/>
        <v>13</v>
      </c>
      <c r="Y91">
        <f t="shared" si="32"/>
        <v>8.8000000000000007</v>
      </c>
      <c r="Z91" s="34">
        <f t="shared" si="33"/>
        <v>1</v>
      </c>
      <c r="AA91" s="30">
        <f t="shared" si="34"/>
        <v>35.5</v>
      </c>
      <c r="AB91">
        <f t="shared" si="35"/>
        <v>89.799999999999983</v>
      </c>
      <c r="AC91">
        <f t="shared" si="36"/>
        <v>119.4</v>
      </c>
      <c r="AD91">
        <f t="shared" si="37"/>
        <v>182.50000000000003</v>
      </c>
      <c r="AE91">
        <f t="shared" si="38"/>
        <v>247.50000000000003</v>
      </c>
      <c r="AF91" s="34">
        <f t="shared" si="18"/>
        <v>528.4</v>
      </c>
    </row>
    <row r="92" spans="1:32" x14ac:dyDescent="0.15">
      <c r="A92" s="70"/>
      <c r="B92" s="7" t="s">
        <v>922</v>
      </c>
      <c r="C92" s="16">
        <v>43728</v>
      </c>
      <c r="D92">
        <v>87</v>
      </c>
      <c r="E92" s="30">
        <v>21</v>
      </c>
      <c r="F92">
        <v>1554.5</v>
      </c>
      <c r="H92" s="6">
        <f t="shared" si="22"/>
        <v>17.867816091954023</v>
      </c>
      <c r="I92" s="50" t="s">
        <v>1052</v>
      </c>
      <c r="J92" t="s">
        <v>759</v>
      </c>
      <c r="K92" t="s">
        <v>714</v>
      </c>
      <c r="L92" s="30" t="str">
        <f t="shared" si="23"/>
        <v/>
      </c>
      <c r="M92">
        <f t="shared" si="24"/>
        <v>257.5</v>
      </c>
      <c r="N92">
        <f t="shared" si="25"/>
        <v>13</v>
      </c>
      <c r="O92" s="30" t="str">
        <f t="shared" si="21"/>
        <v/>
      </c>
      <c r="P92">
        <f t="shared" si="26"/>
        <v>21</v>
      </c>
      <c r="Q92">
        <f t="shared" si="27"/>
        <v>1</v>
      </c>
      <c r="S92">
        <f t="shared" si="28"/>
        <v>36.1</v>
      </c>
      <c r="T92" s="34">
        <f t="shared" si="29"/>
        <v>3</v>
      </c>
      <c r="V92">
        <f t="shared" si="30"/>
        <v>257.5</v>
      </c>
      <c r="W92" s="34">
        <f t="shared" si="31"/>
        <v>14</v>
      </c>
      <c r="X92" s="7" t="s">
        <v>714</v>
      </c>
      <c r="Y92">
        <f t="shared" si="32"/>
        <v>29.8</v>
      </c>
      <c r="Z92" s="34">
        <f t="shared" si="33"/>
        <v>2</v>
      </c>
      <c r="AA92" s="30">
        <f t="shared" si="34"/>
        <v>36.1</v>
      </c>
      <c r="AB92">
        <f t="shared" si="35"/>
        <v>83</v>
      </c>
      <c r="AC92">
        <f t="shared" si="36"/>
        <v>116.29999999999998</v>
      </c>
      <c r="AD92">
        <f t="shared" si="37"/>
        <v>185.50000000000003</v>
      </c>
      <c r="AE92">
        <f t="shared" si="38"/>
        <v>257.5</v>
      </c>
      <c r="AF92" s="34">
        <f t="shared" si="18"/>
        <v>543.4</v>
      </c>
    </row>
    <row r="93" spans="1:32" x14ac:dyDescent="0.15">
      <c r="A93" s="69" t="s">
        <v>939</v>
      </c>
      <c r="C93" s="16">
        <v>43729</v>
      </c>
      <c r="D93">
        <v>88</v>
      </c>
      <c r="E93" s="30">
        <v>0</v>
      </c>
      <c r="F93">
        <v>1554.5</v>
      </c>
      <c r="H93" s="6">
        <f t="shared" si="22"/>
        <v>17.664772727272727</v>
      </c>
      <c r="I93" s="50" t="s">
        <v>1052</v>
      </c>
      <c r="J93" t="s">
        <v>759</v>
      </c>
      <c r="K93" t="s">
        <v>714</v>
      </c>
      <c r="L93" s="30" t="str">
        <f t="shared" si="23"/>
        <v>y</v>
      </c>
      <c r="M93">
        <f t="shared" si="24"/>
        <v>257.5</v>
      </c>
      <c r="N93">
        <f t="shared" si="25"/>
        <v>14</v>
      </c>
      <c r="O93" s="32" t="s">
        <v>714</v>
      </c>
      <c r="P93">
        <f t="shared" si="26"/>
        <v>21</v>
      </c>
      <c r="Q93">
        <f t="shared" si="27"/>
        <v>2</v>
      </c>
      <c r="S93">
        <f t="shared" si="28"/>
        <v>36.1</v>
      </c>
      <c r="T93" s="34">
        <f t="shared" si="29"/>
        <v>4</v>
      </c>
      <c r="U93" s="85" t="s">
        <v>714</v>
      </c>
      <c r="V93">
        <f t="shared" si="30"/>
        <v>257.5</v>
      </c>
      <c r="W93" s="34">
        <f t="shared" si="31"/>
        <v>15</v>
      </c>
      <c r="X93" s="7" t="s">
        <v>714</v>
      </c>
      <c r="Y93">
        <f t="shared" si="32"/>
        <v>0</v>
      </c>
      <c r="Z93" s="34">
        <f t="shared" si="33"/>
        <v>1</v>
      </c>
      <c r="AA93" s="30">
        <f t="shared" si="34"/>
        <v>29.8</v>
      </c>
      <c r="AB93">
        <f t="shared" si="35"/>
        <v>56.5</v>
      </c>
      <c r="AC93">
        <f t="shared" si="36"/>
        <v>110.79999999999998</v>
      </c>
      <c r="AD93">
        <f t="shared" si="37"/>
        <v>163.50000000000003</v>
      </c>
      <c r="AE93">
        <f t="shared" si="38"/>
        <v>257.5</v>
      </c>
      <c r="AF93" s="34">
        <f t="shared" si="18"/>
        <v>540.70000000000005</v>
      </c>
    </row>
    <row r="94" spans="1:32" x14ac:dyDescent="0.15">
      <c r="A94" s="70"/>
      <c r="C94" s="16">
        <v>43730</v>
      </c>
      <c r="D94">
        <v>89</v>
      </c>
      <c r="E94" s="30">
        <v>11.5</v>
      </c>
      <c r="F94">
        <v>1566</v>
      </c>
      <c r="H94" s="6">
        <f t="shared" si="22"/>
        <v>17.59550561797753</v>
      </c>
      <c r="I94" s="50" t="s">
        <v>1053</v>
      </c>
      <c r="J94" t="s">
        <v>714</v>
      </c>
      <c r="K94" t="s">
        <v>759</v>
      </c>
      <c r="L94" s="30" t="str">
        <f t="shared" si="23"/>
        <v/>
      </c>
      <c r="M94">
        <f t="shared" si="24"/>
        <v>11.5</v>
      </c>
      <c r="N94">
        <f t="shared" si="25"/>
        <v>1</v>
      </c>
      <c r="O94" s="30" t="str">
        <f t="shared" si="21"/>
        <v/>
      </c>
      <c r="P94">
        <f t="shared" si="26"/>
        <v>11.5</v>
      </c>
      <c r="Q94">
        <f t="shared" si="27"/>
        <v>1</v>
      </c>
      <c r="S94">
        <f t="shared" si="28"/>
        <v>47.6</v>
      </c>
      <c r="T94" s="34">
        <f t="shared" si="29"/>
        <v>5</v>
      </c>
      <c r="V94">
        <f t="shared" si="30"/>
        <v>11.5</v>
      </c>
      <c r="W94" s="34">
        <f t="shared" si="31"/>
        <v>1</v>
      </c>
      <c r="Y94">
        <f t="shared" si="32"/>
        <v>11.5</v>
      </c>
      <c r="Z94" s="34">
        <f t="shared" si="33"/>
        <v>1</v>
      </c>
      <c r="AA94" s="30">
        <f t="shared" si="34"/>
        <v>32.5</v>
      </c>
      <c r="AB94">
        <f t="shared" si="35"/>
        <v>47.6</v>
      </c>
      <c r="AC94">
        <f t="shared" si="36"/>
        <v>94.5</v>
      </c>
      <c r="AD94">
        <f t="shared" si="37"/>
        <v>151.9</v>
      </c>
      <c r="AE94">
        <f t="shared" si="38"/>
        <v>243.50000000000003</v>
      </c>
      <c r="AF94" s="34">
        <f t="shared" si="18"/>
        <v>517.20000000000005</v>
      </c>
    </row>
    <row r="95" spans="1:32" x14ac:dyDescent="0.15">
      <c r="A95" s="70"/>
      <c r="C95" s="16">
        <v>43731</v>
      </c>
      <c r="D95">
        <v>90</v>
      </c>
      <c r="E95" s="30">
        <v>16</v>
      </c>
      <c r="F95">
        <v>1582</v>
      </c>
      <c r="H95" s="6">
        <f t="shared" si="22"/>
        <v>17.577777777777779</v>
      </c>
      <c r="I95" s="50" t="s">
        <v>1054</v>
      </c>
      <c r="J95" s="7" t="s">
        <v>759</v>
      </c>
      <c r="K95" s="7" t="s">
        <v>759</v>
      </c>
      <c r="L95" s="30" t="str">
        <f t="shared" si="23"/>
        <v/>
      </c>
      <c r="M95">
        <f t="shared" si="24"/>
        <v>27.5</v>
      </c>
      <c r="N95">
        <f t="shared" si="25"/>
        <v>2</v>
      </c>
      <c r="O95" s="30" t="str">
        <f t="shared" si="21"/>
        <v/>
      </c>
      <c r="P95">
        <f t="shared" si="26"/>
        <v>27.5</v>
      </c>
      <c r="Q95">
        <f t="shared" si="27"/>
        <v>2</v>
      </c>
      <c r="S95">
        <f t="shared" si="28"/>
        <v>63.6</v>
      </c>
      <c r="T95" s="34">
        <f t="shared" si="29"/>
        <v>6</v>
      </c>
      <c r="V95">
        <f t="shared" si="30"/>
        <v>27.5</v>
      </c>
      <c r="W95" s="34">
        <f t="shared" si="31"/>
        <v>2</v>
      </c>
      <c r="Y95">
        <f t="shared" si="32"/>
        <v>27.5</v>
      </c>
      <c r="Z95" s="34">
        <f t="shared" si="33"/>
        <v>2</v>
      </c>
      <c r="AA95" s="30">
        <f t="shared" si="34"/>
        <v>27.5</v>
      </c>
      <c r="AB95">
        <f t="shared" si="35"/>
        <v>57.3</v>
      </c>
      <c r="AC95">
        <f t="shared" si="36"/>
        <v>84</v>
      </c>
      <c r="AD95">
        <f t="shared" si="37"/>
        <v>143.79999999999998</v>
      </c>
      <c r="AE95">
        <f t="shared" si="38"/>
        <v>231.00000000000003</v>
      </c>
      <c r="AF95" s="34">
        <f t="shared" si="18"/>
        <v>518</v>
      </c>
    </row>
    <row r="96" spans="1:32" s="39" customFormat="1" x14ac:dyDescent="0.15">
      <c r="A96" s="71"/>
      <c r="C96" s="41">
        <v>43732</v>
      </c>
      <c r="D96" s="39">
        <v>91</v>
      </c>
      <c r="E96" s="43">
        <v>20.399999999999999</v>
      </c>
      <c r="F96" s="39">
        <v>1602.4</v>
      </c>
      <c r="H96" s="42">
        <f t="shared" si="22"/>
        <v>17.60879120879121</v>
      </c>
      <c r="I96" s="49" t="s">
        <v>1055</v>
      </c>
      <c r="J96" s="40" t="s">
        <v>759</v>
      </c>
      <c r="K96" s="40" t="s">
        <v>759</v>
      </c>
      <c r="L96" s="43" t="str">
        <f t="shared" si="23"/>
        <v/>
      </c>
      <c r="M96" s="39">
        <f t="shared" si="24"/>
        <v>47.9</v>
      </c>
      <c r="N96" s="39">
        <f t="shared" si="25"/>
        <v>3</v>
      </c>
      <c r="O96" s="43" t="str">
        <f t="shared" si="21"/>
        <v/>
      </c>
      <c r="P96" s="39">
        <f t="shared" si="26"/>
        <v>47.9</v>
      </c>
      <c r="Q96" s="39">
        <f t="shared" si="27"/>
        <v>3</v>
      </c>
      <c r="R96" s="43"/>
      <c r="S96" s="39">
        <f t="shared" si="28"/>
        <v>84</v>
      </c>
      <c r="T96" s="53">
        <f t="shared" si="29"/>
        <v>7</v>
      </c>
      <c r="V96" s="39">
        <f t="shared" si="30"/>
        <v>47.9</v>
      </c>
      <c r="W96" s="53">
        <f t="shared" si="31"/>
        <v>3</v>
      </c>
      <c r="Y96" s="39">
        <f t="shared" si="32"/>
        <v>47.9</v>
      </c>
      <c r="Z96" s="53">
        <f t="shared" si="33"/>
        <v>3</v>
      </c>
      <c r="AA96" s="43">
        <f t="shared" si="34"/>
        <v>47.9</v>
      </c>
      <c r="AB96" s="39">
        <f t="shared" si="35"/>
        <v>68.900000000000006</v>
      </c>
      <c r="AC96" s="39">
        <f t="shared" si="36"/>
        <v>84</v>
      </c>
      <c r="AD96" s="39">
        <f t="shared" si="37"/>
        <v>158.69999999999999</v>
      </c>
      <c r="AE96" s="39">
        <f t="shared" si="38"/>
        <v>233.40000000000003</v>
      </c>
      <c r="AF96" s="53">
        <f t="shared" ref="AF96:AF155" si="39">SUM(E69:E96)</f>
        <v>529.40000000000009</v>
      </c>
    </row>
    <row r="97" spans="1:32" x14ac:dyDescent="0.15">
      <c r="A97" s="70"/>
      <c r="B97" s="7" t="s">
        <v>539</v>
      </c>
      <c r="C97" s="16">
        <v>43733</v>
      </c>
      <c r="D97">
        <v>92</v>
      </c>
      <c r="E97" s="30">
        <v>19</v>
      </c>
      <c r="F97">
        <v>1621.4</v>
      </c>
      <c r="H97" s="6">
        <f t="shared" si="22"/>
        <v>17.623913043478261</v>
      </c>
      <c r="I97" s="50" t="s">
        <v>1056</v>
      </c>
      <c r="J97" s="28" t="s">
        <v>759</v>
      </c>
      <c r="K97" s="28" t="s">
        <v>759</v>
      </c>
      <c r="L97" s="30" t="str">
        <f t="shared" si="23"/>
        <v/>
      </c>
      <c r="M97">
        <f t="shared" si="24"/>
        <v>66.900000000000006</v>
      </c>
      <c r="N97">
        <f t="shared" si="25"/>
        <v>4</v>
      </c>
      <c r="O97" s="30" t="str">
        <f t="shared" si="21"/>
        <v/>
      </c>
      <c r="P97">
        <f t="shared" si="26"/>
        <v>66.900000000000006</v>
      </c>
      <c r="Q97">
        <f t="shared" si="27"/>
        <v>4</v>
      </c>
      <c r="S97">
        <f t="shared" si="28"/>
        <v>103</v>
      </c>
      <c r="T97" s="34">
        <f t="shared" si="29"/>
        <v>8</v>
      </c>
      <c r="V97">
        <f t="shared" si="30"/>
        <v>66.900000000000006</v>
      </c>
      <c r="W97" s="34">
        <f t="shared" si="31"/>
        <v>4</v>
      </c>
      <c r="Y97">
        <f t="shared" si="32"/>
        <v>66.900000000000006</v>
      </c>
      <c r="Z97" s="34">
        <f t="shared" si="33"/>
        <v>4</v>
      </c>
      <c r="AA97" s="30">
        <f t="shared" si="34"/>
        <v>55.4</v>
      </c>
      <c r="AB97">
        <f t="shared" si="35"/>
        <v>66.900000000000006</v>
      </c>
      <c r="AC97">
        <f t="shared" si="36"/>
        <v>96.699999999999989</v>
      </c>
      <c r="AD97">
        <f t="shared" si="37"/>
        <v>149.9</v>
      </c>
      <c r="AE97">
        <f t="shared" si="38"/>
        <v>230.40000000000003</v>
      </c>
      <c r="AF97" s="34">
        <f t="shared" si="39"/>
        <v>529.20000000000005</v>
      </c>
    </row>
    <row r="98" spans="1:32" x14ac:dyDescent="0.15">
      <c r="A98" s="70"/>
      <c r="B98" s="7" t="s">
        <v>923</v>
      </c>
      <c r="C98" s="16">
        <v>43734</v>
      </c>
      <c r="D98">
        <v>93</v>
      </c>
      <c r="E98" s="30">
        <v>13.4</v>
      </c>
      <c r="F98">
        <v>1634.8</v>
      </c>
      <c r="H98" s="6">
        <f t="shared" si="22"/>
        <v>17.578494623655914</v>
      </c>
      <c r="I98" s="50" t="s">
        <v>1057</v>
      </c>
      <c r="J98" s="28" t="s">
        <v>759</v>
      </c>
      <c r="K98" s="28" t="s">
        <v>714</v>
      </c>
      <c r="L98" s="30" t="str">
        <f t="shared" si="23"/>
        <v/>
      </c>
      <c r="M98">
        <f t="shared" si="24"/>
        <v>80.300000000000011</v>
      </c>
      <c r="N98">
        <f t="shared" si="25"/>
        <v>5</v>
      </c>
      <c r="O98" s="30" t="str">
        <f t="shared" si="21"/>
        <v/>
      </c>
      <c r="P98">
        <f t="shared" si="26"/>
        <v>80.300000000000011</v>
      </c>
      <c r="Q98">
        <f t="shared" si="27"/>
        <v>5</v>
      </c>
      <c r="S98">
        <f t="shared" si="28"/>
        <v>116.4</v>
      </c>
      <c r="T98" s="34">
        <f t="shared" si="29"/>
        <v>9</v>
      </c>
      <c r="V98">
        <f t="shared" si="30"/>
        <v>80.300000000000011</v>
      </c>
      <c r="W98" s="34">
        <f t="shared" si="31"/>
        <v>5</v>
      </c>
      <c r="X98" s="7" t="s">
        <v>714</v>
      </c>
      <c r="Y98">
        <f t="shared" si="32"/>
        <v>80.300000000000011</v>
      </c>
      <c r="Z98" s="34">
        <f t="shared" si="33"/>
        <v>5</v>
      </c>
      <c r="AA98" s="30">
        <f t="shared" si="34"/>
        <v>52.8</v>
      </c>
      <c r="AB98">
        <f t="shared" si="35"/>
        <v>80.300000000000011</v>
      </c>
      <c r="AC98">
        <f t="shared" si="36"/>
        <v>101.30000000000001</v>
      </c>
      <c r="AD98">
        <f t="shared" si="37"/>
        <v>136.80000000000001</v>
      </c>
      <c r="AE98">
        <f t="shared" si="38"/>
        <v>220.70000000000002</v>
      </c>
      <c r="AF98" s="34">
        <f t="shared" si="39"/>
        <v>521.5</v>
      </c>
    </row>
    <row r="99" spans="1:32" x14ac:dyDescent="0.15">
      <c r="A99" s="70"/>
      <c r="B99" s="7" t="s">
        <v>543</v>
      </c>
      <c r="C99" s="16">
        <v>43735</v>
      </c>
      <c r="D99">
        <v>94</v>
      </c>
      <c r="E99" s="30">
        <v>0</v>
      </c>
      <c r="F99">
        <v>1634.8</v>
      </c>
      <c r="H99" s="6">
        <f t="shared" si="22"/>
        <v>17.391489361702128</v>
      </c>
      <c r="I99" s="50" t="s">
        <v>1058</v>
      </c>
      <c r="J99" s="28" t="s">
        <v>759</v>
      </c>
      <c r="K99" s="28" t="s">
        <v>714</v>
      </c>
      <c r="L99" s="30" t="str">
        <f t="shared" si="23"/>
        <v>y</v>
      </c>
      <c r="M99">
        <f t="shared" si="24"/>
        <v>80.300000000000011</v>
      </c>
      <c r="N99">
        <f t="shared" si="25"/>
        <v>6</v>
      </c>
      <c r="O99" s="32" t="s">
        <v>714</v>
      </c>
      <c r="P99">
        <f t="shared" si="26"/>
        <v>80.300000000000011</v>
      </c>
      <c r="Q99">
        <f t="shared" si="27"/>
        <v>6</v>
      </c>
      <c r="S99">
        <f t="shared" si="28"/>
        <v>116.4</v>
      </c>
      <c r="T99" s="34">
        <f t="shared" si="29"/>
        <v>10</v>
      </c>
      <c r="U99" s="85" t="s">
        <v>714</v>
      </c>
      <c r="V99">
        <f t="shared" si="30"/>
        <v>80.300000000000011</v>
      </c>
      <c r="W99" s="34">
        <f t="shared" si="31"/>
        <v>6</v>
      </c>
      <c r="X99" s="7" t="s">
        <v>714</v>
      </c>
      <c r="Y99">
        <f t="shared" si="32"/>
        <v>0</v>
      </c>
      <c r="Z99" s="34">
        <f t="shared" si="33"/>
        <v>1</v>
      </c>
      <c r="AA99" s="30">
        <f t="shared" si="34"/>
        <v>32.4</v>
      </c>
      <c r="AB99">
        <f t="shared" si="35"/>
        <v>68.8</v>
      </c>
      <c r="AC99">
        <f t="shared" si="36"/>
        <v>80.300000000000011</v>
      </c>
      <c r="AD99">
        <f t="shared" si="37"/>
        <v>116.4</v>
      </c>
      <c r="AE99">
        <f t="shared" si="38"/>
        <v>196.6</v>
      </c>
      <c r="AF99" s="34">
        <f t="shared" si="39"/>
        <v>500.2</v>
      </c>
    </row>
    <row r="100" spans="1:32" x14ac:dyDescent="0.15">
      <c r="A100" s="69" t="s">
        <v>940</v>
      </c>
      <c r="C100" s="16">
        <v>43736</v>
      </c>
      <c r="D100">
        <v>95</v>
      </c>
      <c r="E100" s="30">
        <v>0</v>
      </c>
      <c r="F100">
        <v>1634.8</v>
      </c>
      <c r="H100" s="6">
        <f t="shared" si="22"/>
        <v>17.208421052631579</v>
      </c>
      <c r="I100" s="50" t="s">
        <v>1058</v>
      </c>
      <c r="J100" s="28" t="s">
        <v>759</v>
      </c>
      <c r="K100" s="28" t="s">
        <v>714</v>
      </c>
      <c r="L100" s="30" t="str">
        <f t="shared" si="23"/>
        <v>y</v>
      </c>
      <c r="M100">
        <f t="shared" si="24"/>
        <v>0</v>
      </c>
      <c r="N100">
        <f t="shared" si="25"/>
        <v>1</v>
      </c>
      <c r="O100" s="32" t="s">
        <v>714</v>
      </c>
      <c r="P100">
        <f t="shared" si="26"/>
        <v>0</v>
      </c>
      <c r="Q100">
        <f t="shared" si="27"/>
        <v>1</v>
      </c>
      <c r="S100">
        <f t="shared" si="28"/>
        <v>116.4</v>
      </c>
      <c r="T100" s="34">
        <f t="shared" si="29"/>
        <v>11</v>
      </c>
      <c r="V100">
        <f t="shared" si="30"/>
        <v>0</v>
      </c>
      <c r="W100" s="34">
        <f t="shared" si="31"/>
        <v>1</v>
      </c>
      <c r="X100" s="7" t="s">
        <v>714</v>
      </c>
      <c r="Y100">
        <f t="shared" si="32"/>
        <v>0</v>
      </c>
      <c r="Z100" s="34">
        <f t="shared" si="33"/>
        <v>1</v>
      </c>
      <c r="AA100" s="30">
        <f t="shared" si="34"/>
        <v>13.4</v>
      </c>
      <c r="AB100">
        <f t="shared" si="35"/>
        <v>52.8</v>
      </c>
      <c r="AC100">
        <f t="shared" si="36"/>
        <v>80.300000000000011</v>
      </c>
      <c r="AD100">
        <f t="shared" si="37"/>
        <v>110.1</v>
      </c>
      <c r="AE100">
        <f t="shared" si="38"/>
        <v>191.1</v>
      </c>
      <c r="AF100" s="34">
        <f t="shared" si="39"/>
        <v>473.79999999999995</v>
      </c>
    </row>
    <row r="101" spans="1:32" x14ac:dyDescent="0.15">
      <c r="A101" s="70"/>
      <c r="C101" s="16">
        <v>43737</v>
      </c>
      <c r="D101">
        <v>96</v>
      </c>
      <c r="E101" s="30">
        <v>13.2</v>
      </c>
      <c r="F101">
        <v>1648</v>
      </c>
      <c r="H101" s="6">
        <f t="shared" si="22"/>
        <v>17.166666666666668</v>
      </c>
      <c r="I101" s="50" t="s">
        <v>1059</v>
      </c>
      <c r="J101" s="28" t="s">
        <v>759</v>
      </c>
      <c r="K101" s="28" t="s">
        <v>759</v>
      </c>
      <c r="L101" s="30" t="str">
        <f t="shared" si="23"/>
        <v/>
      </c>
      <c r="M101">
        <f t="shared" si="24"/>
        <v>13.2</v>
      </c>
      <c r="N101">
        <f t="shared" si="25"/>
        <v>1</v>
      </c>
      <c r="O101" s="30" t="str">
        <f t="shared" ref="O101:O131" si="40">IF(L101&lt;&gt;"y", IF(E101&lt;10,"y",""),"")</f>
        <v/>
      </c>
      <c r="P101">
        <f t="shared" si="26"/>
        <v>13.2</v>
      </c>
      <c r="Q101">
        <f t="shared" si="27"/>
        <v>1</v>
      </c>
      <c r="S101">
        <f t="shared" si="28"/>
        <v>129.6</v>
      </c>
      <c r="T101" s="34">
        <f t="shared" si="29"/>
        <v>12</v>
      </c>
      <c r="V101">
        <f t="shared" si="30"/>
        <v>13.2</v>
      </c>
      <c r="W101" s="34">
        <f t="shared" si="31"/>
        <v>2</v>
      </c>
      <c r="Y101">
        <f t="shared" si="32"/>
        <v>13.2</v>
      </c>
      <c r="Z101" s="34">
        <f t="shared" si="33"/>
        <v>1</v>
      </c>
      <c r="AA101" s="30">
        <f t="shared" si="34"/>
        <v>13.2</v>
      </c>
      <c r="AB101">
        <f t="shared" si="35"/>
        <v>45.599999999999994</v>
      </c>
      <c r="AC101">
        <f t="shared" si="36"/>
        <v>82</v>
      </c>
      <c r="AD101">
        <f t="shared" si="37"/>
        <v>114.50000000000001</v>
      </c>
      <c r="AE101">
        <f t="shared" si="38"/>
        <v>176.5</v>
      </c>
      <c r="AF101" s="34">
        <f t="shared" si="39"/>
        <v>464.69999999999993</v>
      </c>
    </row>
    <row r="102" spans="1:32" x14ac:dyDescent="0.15">
      <c r="A102" s="70"/>
      <c r="B102" s="7" t="s">
        <v>210</v>
      </c>
      <c r="C102" s="16">
        <v>43738</v>
      </c>
      <c r="D102">
        <v>97</v>
      </c>
      <c r="E102" s="30">
        <v>19.5</v>
      </c>
      <c r="F102">
        <v>1667.5</v>
      </c>
      <c r="H102" s="6">
        <f t="shared" si="22"/>
        <v>17.190721649484537</v>
      </c>
      <c r="I102" s="50" t="s">
        <v>1060</v>
      </c>
      <c r="J102" s="28" t="s">
        <v>759</v>
      </c>
      <c r="K102" s="28" t="s">
        <v>759</v>
      </c>
      <c r="L102" s="30" t="str">
        <f t="shared" si="23"/>
        <v/>
      </c>
      <c r="M102">
        <f t="shared" si="24"/>
        <v>32.700000000000003</v>
      </c>
      <c r="N102">
        <f t="shared" si="25"/>
        <v>2</v>
      </c>
      <c r="O102" s="30" t="str">
        <f t="shared" si="40"/>
        <v/>
      </c>
      <c r="P102">
        <f t="shared" si="26"/>
        <v>32.700000000000003</v>
      </c>
      <c r="Q102">
        <f t="shared" si="27"/>
        <v>2</v>
      </c>
      <c r="S102">
        <f t="shared" si="28"/>
        <v>149.1</v>
      </c>
      <c r="T102" s="34">
        <f t="shared" si="29"/>
        <v>13</v>
      </c>
      <c r="V102">
        <f t="shared" si="30"/>
        <v>32.700000000000003</v>
      </c>
      <c r="W102" s="34">
        <f t="shared" si="31"/>
        <v>3</v>
      </c>
      <c r="Y102">
        <f t="shared" si="32"/>
        <v>32.700000000000003</v>
      </c>
      <c r="Z102" s="34">
        <f t="shared" si="33"/>
        <v>2</v>
      </c>
      <c r="AA102" s="30">
        <f t="shared" si="34"/>
        <v>32.700000000000003</v>
      </c>
      <c r="AB102">
        <f t="shared" si="35"/>
        <v>46.1</v>
      </c>
      <c r="AC102">
        <f t="shared" si="36"/>
        <v>85.5</v>
      </c>
      <c r="AD102">
        <f t="shared" si="37"/>
        <v>113.00000000000001</v>
      </c>
      <c r="AE102">
        <f t="shared" si="38"/>
        <v>169.5</v>
      </c>
      <c r="AF102" s="34">
        <f t="shared" si="39"/>
        <v>461.89999999999992</v>
      </c>
    </row>
    <row r="103" spans="1:32" s="39" customFormat="1" x14ac:dyDescent="0.15">
      <c r="A103" s="71"/>
      <c r="C103" s="41">
        <v>43739</v>
      </c>
      <c r="D103" s="39">
        <v>98</v>
      </c>
      <c r="E103" s="43">
        <v>23.5</v>
      </c>
      <c r="F103" s="39">
        <v>1691</v>
      </c>
      <c r="H103" s="42">
        <f t="shared" si="22"/>
        <v>17.255102040816325</v>
      </c>
      <c r="I103" s="49" t="s">
        <v>1061</v>
      </c>
      <c r="J103" s="40" t="s">
        <v>759</v>
      </c>
      <c r="K103" s="45" t="s">
        <v>759</v>
      </c>
      <c r="L103" s="43" t="str">
        <f t="shared" si="23"/>
        <v/>
      </c>
      <c r="M103" s="39">
        <f t="shared" si="24"/>
        <v>56.2</v>
      </c>
      <c r="N103" s="39">
        <f t="shared" si="25"/>
        <v>3</v>
      </c>
      <c r="O103" s="43" t="str">
        <f t="shared" si="40"/>
        <v/>
      </c>
      <c r="P103" s="39">
        <f t="shared" si="26"/>
        <v>56.2</v>
      </c>
      <c r="Q103" s="39">
        <f t="shared" si="27"/>
        <v>3</v>
      </c>
      <c r="R103" s="43"/>
      <c r="S103" s="39">
        <f t="shared" si="28"/>
        <v>172.6</v>
      </c>
      <c r="T103" s="53">
        <f t="shared" si="29"/>
        <v>14</v>
      </c>
      <c r="V103" s="39">
        <f t="shared" si="30"/>
        <v>56.2</v>
      </c>
      <c r="W103" s="53">
        <f t="shared" si="31"/>
        <v>4</v>
      </c>
      <c r="Y103" s="39">
        <f t="shared" si="32"/>
        <v>56.2</v>
      </c>
      <c r="Z103" s="53">
        <f t="shared" si="33"/>
        <v>3</v>
      </c>
      <c r="AA103" s="43">
        <f t="shared" si="34"/>
        <v>56.2</v>
      </c>
      <c r="AB103" s="39">
        <f t="shared" si="35"/>
        <v>56.2</v>
      </c>
      <c r="AC103" s="39">
        <f t="shared" si="36"/>
        <v>88.6</v>
      </c>
      <c r="AD103" s="39">
        <f t="shared" si="37"/>
        <v>136.5</v>
      </c>
      <c r="AE103" s="39">
        <f t="shared" si="38"/>
        <v>172.6</v>
      </c>
      <c r="AF103" s="53">
        <f t="shared" si="39"/>
        <v>458.19999999999993</v>
      </c>
    </row>
    <row r="104" spans="1:32" x14ac:dyDescent="0.15">
      <c r="A104" s="70"/>
      <c r="B104" s="7" t="s">
        <v>515</v>
      </c>
      <c r="C104" s="16">
        <v>43740</v>
      </c>
      <c r="D104">
        <v>99</v>
      </c>
      <c r="E104" s="30">
        <v>10.199999999999999</v>
      </c>
      <c r="F104">
        <v>1701.2</v>
      </c>
      <c r="G104">
        <v>10.5</v>
      </c>
      <c r="H104" s="6">
        <f t="shared" si="22"/>
        <v>17.183838383838385</v>
      </c>
      <c r="I104" s="50" t="s">
        <v>1062</v>
      </c>
      <c r="J104" s="28" t="s">
        <v>759</v>
      </c>
      <c r="K104" s="28" t="s">
        <v>759</v>
      </c>
      <c r="L104" s="30" t="str">
        <f t="shared" si="23"/>
        <v/>
      </c>
      <c r="M104">
        <f t="shared" si="24"/>
        <v>66.400000000000006</v>
      </c>
      <c r="N104">
        <f t="shared" si="25"/>
        <v>4</v>
      </c>
      <c r="O104" s="30" t="str">
        <f t="shared" si="40"/>
        <v/>
      </c>
      <c r="P104">
        <f t="shared" si="26"/>
        <v>66.400000000000006</v>
      </c>
      <c r="Q104">
        <f t="shared" si="27"/>
        <v>4</v>
      </c>
      <c r="S104">
        <f t="shared" si="28"/>
        <v>182.79999999999998</v>
      </c>
      <c r="T104" s="34">
        <f t="shared" si="29"/>
        <v>15</v>
      </c>
      <c r="V104">
        <f t="shared" si="30"/>
        <v>66.400000000000006</v>
      </c>
      <c r="W104" s="34">
        <f t="shared" si="31"/>
        <v>5</v>
      </c>
      <c r="Y104">
        <f t="shared" si="32"/>
        <v>66.400000000000006</v>
      </c>
      <c r="Z104" s="34">
        <f t="shared" si="33"/>
        <v>4</v>
      </c>
      <c r="AA104" s="30">
        <f t="shared" si="34"/>
        <v>53.2</v>
      </c>
      <c r="AB104">
        <f t="shared" si="35"/>
        <v>66.400000000000006</v>
      </c>
      <c r="AC104">
        <f t="shared" si="36"/>
        <v>79.8</v>
      </c>
      <c r="AD104">
        <f t="shared" si="37"/>
        <v>135.19999999999999</v>
      </c>
      <c r="AE104">
        <f t="shared" si="38"/>
        <v>176.5</v>
      </c>
      <c r="AF104" s="34">
        <f t="shared" si="39"/>
        <v>445.69999999999993</v>
      </c>
    </row>
    <row r="105" spans="1:32" x14ac:dyDescent="0.15">
      <c r="A105" s="70"/>
      <c r="C105" s="16">
        <v>43741</v>
      </c>
      <c r="D105">
        <v>100</v>
      </c>
      <c r="E105" s="30">
        <v>24.5</v>
      </c>
      <c r="F105">
        <v>1725.7</v>
      </c>
      <c r="H105" s="6">
        <f t="shared" si="22"/>
        <v>17.257000000000001</v>
      </c>
      <c r="I105" s="50" t="s">
        <v>1063</v>
      </c>
      <c r="J105" s="28" t="s">
        <v>759</v>
      </c>
      <c r="K105" s="28" t="s">
        <v>759</v>
      </c>
      <c r="L105" s="30" t="str">
        <f t="shared" si="23"/>
        <v/>
      </c>
      <c r="M105">
        <f t="shared" si="24"/>
        <v>90.9</v>
      </c>
      <c r="N105">
        <f t="shared" si="25"/>
        <v>5</v>
      </c>
      <c r="O105" s="30" t="str">
        <f t="shared" si="40"/>
        <v/>
      </c>
      <c r="P105">
        <f t="shared" si="26"/>
        <v>90.9</v>
      </c>
      <c r="Q105">
        <f t="shared" si="27"/>
        <v>5</v>
      </c>
      <c r="S105">
        <f t="shared" si="28"/>
        <v>207.29999999999998</v>
      </c>
      <c r="T105" s="34">
        <f t="shared" si="29"/>
        <v>16</v>
      </c>
      <c r="V105">
        <f t="shared" si="30"/>
        <v>90.9</v>
      </c>
      <c r="W105" s="34">
        <f t="shared" si="31"/>
        <v>6</v>
      </c>
      <c r="Y105">
        <f t="shared" si="32"/>
        <v>90.9</v>
      </c>
      <c r="Z105" s="34">
        <f t="shared" si="33"/>
        <v>5</v>
      </c>
      <c r="AA105" s="30">
        <f t="shared" si="34"/>
        <v>58.2</v>
      </c>
      <c r="AB105">
        <f t="shared" si="35"/>
        <v>90.9</v>
      </c>
      <c r="AC105">
        <f t="shared" si="36"/>
        <v>90.9</v>
      </c>
      <c r="AD105">
        <f t="shared" si="37"/>
        <v>143.69999999999999</v>
      </c>
      <c r="AE105">
        <f t="shared" si="38"/>
        <v>192.2</v>
      </c>
      <c r="AF105" s="34">
        <f t="shared" si="39"/>
        <v>439.69999999999993</v>
      </c>
    </row>
    <row r="106" spans="1:32" x14ac:dyDescent="0.15">
      <c r="A106" s="70"/>
      <c r="C106" s="16">
        <v>43742</v>
      </c>
      <c r="D106">
        <v>101</v>
      </c>
      <c r="E106" s="30">
        <v>24.7</v>
      </c>
      <c r="F106">
        <v>1750.4</v>
      </c>
      <c r="H106" s="6">
        <f t="shared" si="22"/>
        <v>17.330693069306932</v>
      </c>
      <c r="I106" s="50" t="s">
        <v>1064</v>
      </c>
      <c r="J106" s="28" t="s">
        <v>759</v>
      </c>
      <c r="K106" s="28" t="s">
        <v>759</v>
      </c>
      <c r="L106" s="30" t="str">
        <f t="shared" si="23"/>
        <v/>
      </c>
      <c r="M106">
        <f t="shared" si="24"/>
        <v>115.60000000000001</v>
      </c>
      <c r="N106">
        <f t="shared" si="25"/>
        <v>6</v>
      </c>
      <c r="O106" s="30" t="str">
        <f t="shared" si="40"/>
        <v/>
      </c>
      <c r="P106">
        <f t="shared" si="26"/>
        <v>115.60000000000001</v>
      </c>
      <c r="Q106">
        <f t="shared" si="27"/>
        <v>6</v>
      </c>
      <c r="S106">
        <f t="shared" si="28"/>
        <v>231.99999999999997</v>
      </c>
      <c r="T106" s="34">
        <f t="shared" si="29"/>
        <v>17</v>
      </c>
      <c r="V106">
        <f t="shared" si="30"/>
        <v>115.60000000000001</v>
      </c>
      <c r="W106" s="34">
        <f t="shared" si="31"/>
        <v>7</v>
      </c>
      <c r="Y106">
        <f t="shared" si="32"/>
        <v>115.60000000000001</v>
      </c>
      <c r="Z106" s="34">
        <f t="shared" si="33"/>
        <v>6</v>
      </c>
      <c r="AA106" s="30">
        <f t="shared" si="34"/>
        <v>59.400000000000006</v>
      </c>
      <c r="AB106">
        <f t="shared" si="35"/>
        <v>102.4</v>
      </c>
      <c r="AC106">
        <f t="shared" si="36"/>
        <v>115.60000000000001</v>
      </c>
      <c r="AD106">
        <f t="shared" si="37"/>
        <v>148</v>
      </c>
      <c r="AE106">
        <f t="shared" si="38"/>
        <v>195.89999999999998</v>
      </c>
      <c r="AF106" s="34">
        <f t="shared" si="39"/>
        <v>453.39999999999992</v>
      </c>
    </row>
    <row r="107" spans="1:32" x14ac:dyDescent="0.15">
      <c r="A107" s="69" t="s">
        <v>941</v>
      </c>
      <c r="B107" s="7" t="s">
        <v>184</v>
      </c>
      <c r="C107" s="16">
        <v>43743</v>
      </c>
      <c r="D107">
        <v>102</v>
      </c>
      <c r="E107" s="30">
        <v>10</v>
      </c>
      <c r="F107">
        <v>1760.4</v>
      </c>
      <c r="H107" s="6">
        <f t="shared" si="22"/>
        <v>17.258823529411767</v>
      </c>
      <c r="I107" s="50" t="s">
        <v>1065</v>
      </c>
      <c r="J107" t="s">
        <v>759</v>
      </c>
      <c r="K107" t="s">
        <v>714</v>
      </c>
      <c r="L107" s="30" t="str">
        <f t="shared" si="23"/>
        <v/>
      </c>
      <c r="M107">
        <f t="shared" si="24"/>
        <v>125.60000000000001</v>
      </c>
      <c r="N107">
        <f t="shared" si="25"/>
        <v>7</v>
      </c>
      <c r="O107" s="30" t="str">
        <f t="shared" si="40"/>
        <v/>
      </c>
      <c r="P107">
        <f t="shared" si="26"/>
        <v>125.60000000000001</v>
      </c>
      <c r="Q107">
        <f t="shared" si="27"/>
        <v>7</v>
      </c>
      <c r="S107">
        <f t="shared" si="28"/>
        <v>241.99999999999997</v>
      </c>
      <c r="T107" s="34">
        <f t="shared" si="29"/>
        <v>18</v>
      </c>
      <c r="U107" s="85" t="s">
        <v>714</v>
      </c>
      <c r="V107">
        <f t="shared" si="30"/>
        <v>125.60000000000001</v>
      </c>
      <c r="W107" s="34">
        <f t="shared" si="31"/>
        <v>8</v>
      </c>
      <c r="X107" s="7" t="s">
        <v>714</v>
      </c>
      <c r="Y107">
        <f t="shared" si="32"/>
        <v>125.60000000000001</v>
      </c>
      <c r="Z107" s="34">
        <f t="shared" si="33"/>
        <v>7</v>
      </c>
      <c r="AA107" s="30">
        <f t="shared" si="34"/>
        <v>59.2</v>
      </c>
      <c r="AB107">
        <f t="shared" si="35"/>
        <v>92.9</v>
      </c>
      <c r="AC107">
        <f t="shared" si="36"/>
        <v>125.60000000000001</v>
      </c>
      <c r="AD107">
        <f t="shared" si="37"/>
        <v>139</v>
      </c>
      <c r="AE107">
        <f t="shared" si="38"/>
        <v>205.89999999999998</v>
      </c>
      <c r="AF107" s="34">
        <f t="shared" si="39"/>
        <v>463.39999999999992</v>
      </c>
    </row>
    <row r="108" spans="1:32" x14ac:dyDescent="0.15">
      <c r="A108" s="70"/>
      <c r="C108" s="16">
        <v>43744</v>
      </c>
      <c r="D108">
        <v>103</v>
      </c>
      <c r="E108" s="30">
        <v>16.5</v>
      </c>
      <c r="F108">
        <v>1776.9</v>
      </c>
      <c r="H108" s="6">
        <f t="shared" si="22"/>
        <v>17.251456310679611</v>
      </c>
      <c r="I108" s="50" t="s">
        <v>1066</v>
      </c>
      <c r="J108" t="s">
        <v>759</v>
      </c>
      <c r="K108" t="s">
        <v>714</v>
      </c>
      <c r="L108" s="30" t="str">
        <f t="shared" si="23"/>
        <v/>
      </c>
      <c r="M108">
        <f t="shared" si="24"/>
        <v>142.10000000000002</v>
      </c>
      <c r="N108">
        <f t="shared" si="25"/>
        <v>8</v>
      </c>
      <c r="O108" s="30" t="str">
        <f t="shared" si="40"/>
        <v/>
      </c>
      <c r="P108">
        <f t="shared" si="26"/>
        <v>142.10000000000002</v>
      </c>
      <c r="Q108">
        <f t="shared" si="27"/>
        <v>8</v>
      </c>
      <c r="S108">
        <f t="shared" si="28"/>
        <v>258.5</v>
      </c>
      <c r="T108" s="34">
        <f t="shared" si="29"/>
        <v>19</v>
      </c>
      <c r="V108">
        <f t="shared" si="30"/>
        <v>16.5</v>
      </c>
      <c r="W108" s="34">
        <f t="shared" si="31"/>
        <v>1</v>
      </c>
      <c r="Y108">
        <f t="shared" si="32"/>
        <v>16.5</v>
      </c>
      <c r="Z108" s="34">
        <f t="shared" si="33"/>
        <v>1</v>
      </c>
      <c r="AA108" s="30">
        <f t="shared" si="34"/>
        <v>51.2</v>
      </c>
      <c r="AB108">
        <f t="shared" si="35"/>
        <v>85.9</v>
      </c>
      <c r="AC108">
        <f t="shared" si="36"/>
        <v>128.9</v>
      </c>
      <c r="AD108">
        <f t="shared" si="37"/>
        <v>142.10000000000002</v>
      </c>
      <c r="AE108">
        <f t="shared" si="38"/>
        <v>210.89999999999998</v>
      </c>
      <c r="AF108" s="34">
        <f t="shared" si="39"/>
        <v>454.39999999999992</v>
      </c>
    </row>
    <row r="109" spans="1:32" x14ac:dyDescent="0.15">
      <c r="A109" s="70"/>
      <c r="C109" s="16">
        <v>43745</v>
      </c>
      <c r="D109">
        <v>104</v>
      </c>
      <c r="E109" s="30">
        <v>24.1</v>
      </c>
      <c r="F109">
        <v>1801</v>
      </c>
      <c r="H109" s="6">
        <f t="shared" si="22"/>
        <v>17.317307692307693</v>
      </c>
      <c r="I109" s="50" t="s">
        <v>1067</v>
      </c>
      <c r="J109" t="s">
        <v>759</v>
      </c>
      <c r="K109" t="s">
        <v>759</v>
      </c>
      <c r="L109" s="30" t="str">
        <f t="shared" si="23"/>
        <v/>
      </c>
      <c r="M109">
        <f t="shared" si="24"/>
        <v>166.20000000000002</v>
      </c>
      <c r="N109">
        <f t="shared" si="25"/>
        <v>9</v>
      </c>
      <c r="O109" s="30" t="str">
        <f t="shared" si="40"/>
        <v/>
      </c>
      <c r="P109">
        <f t="shared" si="26"/>
        <v>166.20000000000002</v>
      </c>
      <c r="Q109">
        <f t="shared" si="27"/>
        <v>9</v>
      </c>
      <c r="S109">
        <f t="shared" si="28"/>
        <v>282.60000000000002</v>
      </c>
      <c r="T109" s="34">
        <f t="shared" si="29"/>
        <v>20</v>
      </c>
      <c r="V109">
        <f t="shared" si="30"/>
        <v>40.6</v>
      </c>
      <c r="W109" s="34">
        <f t="shared" si="31"/>
        <v>2</v>
      </c>
      <c r="Y109">
        <f t="shared" si="32"/>
        <v>40.6</v>
      </c>
      <c r="Z109" s="34">
        <f t="shared" si="33"/>
        <v>2</v>
      </c>
      <c r="AA109" s="30">
        <f t="shared" si="34"/>
        <v>50.6</v>
      </c>
      <c r="AB109">
        <f t="shared" si="35"/>
        <v>99.800000000000011</v>
      </c>
      <c r="AC109">
        <f t="shared" si="36"/>
        <v>133.5</v>
      </c>
      <c r="AD109">
        <f t="shared" si="37"/>
        <v>166.20000000000002</v>
      </c>
      <c r="AE109">
        <f t="shared" si="38"/>
        <v>218.99999999999997</v>
      </c>
      <c r="AF109" s="34">
        <f t="shared" si="39"/>
        <v>450</v>
      </c>
    </row>
    <row r="110" spans="1:32" s="39" customFormat="1" x14ac:dyDescent="0.15">
      <c r="A110" s="71"/>
      <c r="C110" s="41">
        <v>43746</v>
      </c>
      <c r="D110" s="39">
        <v>105</v>
      </c>
      <c r="E110" s="43">
        <v>28</v>
      </c>
      <c r="F110" s="39">
        <v>1829</v>
      </c>
      <c r="H110" s="42">
        <f t="shared" si="22"/>
        <v>17.419047619047618</v>
      </c>
      <c r="I110" s="49" t="s">
        <v>1068</v>
      </c>
      <c r="J110" s="40" t="s">
        <v>759</v>
      </c>
      <c r="K110" s="40" t="s">
        <v>759</v>
      </c>
      <c r="L110" s="43" t="str">
        <f t="shared" si="23"/>
        <v/>
      </c>
      <c r="M110" s="39">
        <f t="shared" si="24"/>
        <v>194.20000000000002</v>
      </c>
      <c r="N110" s="39">
        <f t="shared" si="25"/>
        <v>10</v>
      </c>
      <c r="O110" s="43" t="str">
        <f t="shared" si="40"/>
        <v/>
      </c>
      <c r="P110" s="39">
        <f t="shared" si="26"/>
        <v>194.20000000000002</v>
      </c>
      <c r="Q110" s="39">
        <f t="shared" si="27"/>
        <v>10</v>
      </c>
      <c r="R110" s="43"/>
      <c r="S110" s="39">
        <f t="shared" si="28"/>
        <v>310.60000000000002</v>
      </c>
      <c r="T110" s="53">
        <f t="shared" si="29"/>
        <v>21</v>
      </c>
      <c r="V110" s="39">
        <f t="shared" si="30"/>
        <v>68.599999999999994</v>
      </c>
      <c r="W110" s="53">
        <f t="shared" si="31"/>
        <v>3</v>
      </c>
      <c r="Y110" s="39">
        <f t="shared" si="32"/>
        <v>68.599999999999994</v>
      </c>
      <c r="Z110" s="53">
        <f t="shared" si="33"/>
        <v>3</v>
      </c>
      <c r="AA110" s="43">
        <f t="shared" si="34"/>
        <v>68.599999999999994</v>
      </c>
      <c r="AB110" s="39">
        <f t="shared" si="35"/>
        <v>103.30000000000001</v>
      </c>
      <c r="AC110" s="39">
        <f t="shared" si="36"/>
        <v>138</v>
      </c>
      <c r="AD110" s="39">
        <f t="shared" si="37"/>
        <v>194.20000000000002</v>
      </c>
      <c r="AE110" s="39">
        <f t="shared" si="38"/>
        <v>226.6</v>
      </c>
      <c r="AF110" s="53">
        <f t="shared" si="39"/>
        <v>460</v>
      </c>
    </row>
    <row r="111" spans="1:32" x14ac:dyDescent="0.15">
      <c r="A111" s="70"/>
      <c r="C111" s="16">
        <v>43747</v>
      </c>
      <c r="D111">
        <v>106</v>
      </c>
      <c r="E111" s="30">
        <v>23.3</v>
      </c>
      <c r="F111">
        <v>1852.3</v>
      </c>
      <c r="H111" s="6">
        <f t="shared" si="22"/>
        <v>17.474528301886792</v>
      </c>
      <c r="I111" s="50" t="s">
        <v>1069</v>
      </c>
      <c r="J111" s="28" t="s">
        <v>714</v>
      </c>
      <c r="K111" s="28" t="s">
        <v>759</v>
      </c>
      <c r="L111" s="30" t="str">
        <f t="shared" si="23"/>
        <v/>
      </c>
      <c r="M111">
        <f t="shared" si="24"/>
        <v>217.50000000000003</v>
      </c>
      <c r="N111">
        <f t="shared" si="25"/>
        <v>11</v>
      </c>
      <c r="O111" s="30" t="str">
        <f t="shared" si="40"/>
        <v/>
      </c>
      <c r="P111">
        <f t="shared" si="26"/>
        <v>217.50000000000003</v>
      </c>
      <c r="Q111">
        <f t="shared" si="27"/>
        <v>11</v>
      </c>
      <c r="S111">
        <f t="shared" si="28"/>
        <v>333.90000000000003</v>
      </c>
      <c r="T111" s="34">
        <f t="shared" si="29"/>
        <v>22</v>
      </c>
      <c r="V111">
        <f t="shared" si="30"/>
        <v>91.899999999999991</v>
      </c>
      <c r="W111" s="34">
        <f t="shared" si="31"/>
        <v>4</v>
      </c>
      <c r="Y111">
        <f t="shared" si="32"/>
        <v>91.899999999999991</v>
      </c>
      <c r="Z111" s="34">
        <f t="shared" si="33"/>
        <v>4</v>
      </c>
      <c r="AA111" s="30">
        <f t="shared" si="34"/>
        <v>75.400000000000006</v>
      </c>
      <c r="AB111">
        <f t="shared" si="35"/>
        <v>101.89999999999999</v>
      </c>
      <c r="AC111">
        <f t="shared" si="36"/>
        <v>151.10000000000002</v>
      </c>
      <c r="AD111">
        <f t="shared" si="37"/>
        <v>204.3</v>
      </c>
      <c r="AE111">
        <f t="shared" si="38"/>
        <v>230.9</v>
      </c>
      <c r="AF111" s="34">
        <f t="shared" si="39"/>
        <v>461.30000000000007</v>
      </c>
    </row>
    <row r="112" spans="1:32" x14ac:dyDescent="0.15">
      <c r="A112" s="70"/>
      <c r="B112" s="7" t="s">
        <v>924</v>
      </c>
      <c r="C112" s="16">
        <v>43748</v>
      </c>
      <c r="D112">
        <v>107</v>
      </c>
      <c r="E112" s="30">
        <v>14.4</v>
      </c>
      <c r="F112">
        <v>1866.7</v>
      </c>
      <c r="H112" s="6">
        <f t="shared" si="22"/>
        <v>17.445794392523364</v>
      </c>
      <c r="I112" s="50" t="s">
        <v>1070</v>
      </c>
      <c r="J112" s="28" t="s">
        <v>714</v>
      </c>
      <c r="K112" s="28" t="s">
        <v>759</v>
      </c>
      <c r="L112" s="30" t="str">
        <f t="shared" si="23"/>
        <v/>
      </c>
      <c r="M112">
        <f t="shared" si="24"/>
        <v>231.90000000000003</v>
      </c>
      <c r="N112">
        <f t="shared" si="25"/>
        <v>12</v>
      </c>
      <c r="O112" s="30" t="str">
        <f t="shared" si="40"/>
        <v/>
      </c>
      <c r="P112">
        <f t="shared" si="26"/>
        <v>231.90000000000003</v>
      </c>
      <c r="Q112">
        <f t="shared" si="27"/>
        <v>12</v>
      </c>
      <c r="S112">
        <f t="shared" si="28"/>
        <v>348.3</v>
      </c>
      <c r="T112" s="34">
        <f t="shared" si="29"/>
        <v>23</v>
      </c>
      <c r="V112">
        <f t="shared" si="30"/>
        <v>106.3</v>
      </c>
      <c r="W112" s="34">
        <f t="shared" si="31"/>
        <v>5</v>
      </c>
      <c r="Y112">
        <f t="shared" si="32"/>
        <v>106.3</v>
      </c>
      <c r="Z112" s="34">
        <f t="shared" si="33"/>
        <v>5</v>
      </c>
      <c r="AA112" s="30">
        <f t="shared" si="34"/>
        <v>65.7</v>
      </c>
      <c r="AB112">
        <f t="shared" si="35"/>
        <v>106.3</v>
      </c>
      <c r="AC112">
        <f t="shared" si="36"/>
        <v>141</v>
      </c>
      <c r="AD112">
        <f t="shared" si="37"/>
        <v>199.20000000000002</v>
      </c>
      <c r="AE112">
        <f t="shared" si="38"/>
        <v>231.90000000000003</v>
      </c>
      <c r="AF112" s="34">
        <f t="shared" si="39"/>
        <v>452.59999999999997</v>
      </c>
    </row>
    <row r="113" spans="1:32" x14ac:dyDescent="0.15">
      <c r="A113" s="70"/>
      <c r="C113" s="16">
        <v>43749</v>
      </c>
      <c r="D113">
        <v>108</v>
      </c>
      <c r="E113" s="30">
        <v>0</v>
      </c>
      <c r="F113">
        <v>1866.7</v>
      </c>
      <c r="H113" s="6">
        <f t="shared" si="22"/>
        <v>17.284259259259258</v>
      </c>
      <c r="I113" s="50" t="s">
        <v>1071</v>
      </c>
      <c r="J113" s="29" t="s">
        <v>759</v>
      </c>
      <c r="K113" s="29" t="s">
        <v>714</v>
      </c>
      <c r="L113" s="30" t="str">
        <f t="shared" si="23"/>
        <v>y</v>
      </c>
      <c r="M113">
        <f t="shared" si="24"/>
        <v>231.90000000000003</v>
      </c>
      <c r="N113">
        <f t="shared" si="25"/>
        <v>13</v>
      </c>
      <c r="O113" s="32" t="s">
        <v>714</v>
      </c>
      <c r="P113">
        <f t="shared" si="26"/>
        <v>231.90000000000003</v>
      </c>
      <c r="Q113">
        <f t="shared" si="27"/>
        <v>13</v>
      </c>
      <c r="S113">
        <f t="shared" si="28"/>
        <v>348.3</v>
      </c>
      <c r="T113" s="34">
        <f t="shared" si="29"/>
        <v>24</v>
      </c>
      <c r="V113">
        <f t="shared" si="30"/>
        <v>106.3</v>
      </c>
      <c r="W113" s="34">
        <f t="shared" si="31"/>
        <v>6</v>
      </c>
      <c r="X113" s="7" t="s">
        <v>714</v>
      </c>
      <c r="Y113">
        <f t="shared" si="32"/>
        <v>106.3</v>
      </c>
      <c r="Z113" s="34">
        <f t="shared" si="33"/>
        <v>6</v>
      </c>
      <c r="AA113" s="30">
        <f t="shared" si="34"/>
        <v>37.700000000000003</v>
      </c>
      <c r="AB113">
        <f t="shared" si="35"/>
        <v>89.800000000000011</v>
      </c>
      <c r="AC113">
        <f t="shared" si="36"/>
        <v>116.3</v>
      </c>
      <c r="AD113">
        <f t="shared" si="37"/>
        <v>175.70000000000002</v>
      </c>
      <c r="AE113">
        <f t="shared" si="38"/>
        <v>231.90000000000003</v>
      </c>
      <c r="AF113" s="34">
        <f t="shared" si="39"/>
        <v>428.5</v>
      </c>
    </row>
    <row r="114" spans="1:32" x14ac:dyDescent="0.15">
      <c r="A114" s="69" t="s">
        <v>942</v>
      </c>
      <c r="C114" s="16">
        <v>43750</v>
      </c>
      <c r="D114">
        <v>109</v>
      </c>
      <c r="E114" s="30">
        <v>13.3</v>
      </c>
      <c r="F114">
        <v>1880</v>
      </c>
      <c r="H114" s="6">
        <f t="shared" si="22"/>
        <v>17.24770642201835</v>
      </c>
      <c r="I114" s="50" t="s">
        <v>1072</v>
      </c>
      <c r="J114" s="28" t="s">
        <v>714</v>
      </c>
      <c r="K114" s="28" t="s">
        <v>759</v>
      </c>
      <c r="L114" s="30" t="str">
        <f t="shared" si="23"/>
        <v/>
      </c>
      <c r="M114">
        <f t="shared" si="24"/>
        <v>13.3</v>
      </c>
      <c r="N114">
        <f t="shared" si="25"/>
        <v>1</v>
      </c>
      <c r="O114" s="30" t="str">
        <f t="shared" si="40"/>
        <v/>
      </c>
      <c r="P114">
        <f t="shared" si="26"/>
        <v>13.3</v>
      </c>
      <c r="Q114">
        <f t="shared" si="27"/>
        <v>1</v>
      </c>
      <c r="S114">
        <f t="shared" si="28"/>
        <v>361.6</v>
      </c>
      <c r="T114" s="34">
        <f t="shared" si="29"/>
        <v>25</v>
      </c>
      <c r="V114">
        <f t="shared" si="30"/>
        <v>119.6</v>
      </c>
      <c r="W114" s="34">
        <f t="shared" si="31"/>
        <v>7</v>
      </c>
      <c r="Y114">
        <f t="shared" si="32"/>
        <v>13.3</v>
      </c>
      <c r="Z114" s="34">
        <f t="shared" si="33"/>
        <v>1</v>
      </c>
      <c r="AA114" s="30">
        <f t="shared" si="34"/>
        <v>27.700000000000003</v>
      </c>
      <c r="AB114">
        <f t="shared" si="35"/>
        <v>79</v>
      </c>
      <c r="AC114">
        <f t="shared" si="36"/>
        <v>119.6</v>
      </c>
      <c r="AD114">
        <f t="shared" si="37"/>
        <v>178.80000000000004</v>
      </c>
      <c r="AE114">
        <f t="shared" si="38"/>
        <v>245.20000000000005</v>
      </c>
      <c r="AF114" s="34">
        <f t="shared" si="39"/>
        <v>436.3</v>
      </c>
    </row>
    <row r="115" spans="1:32" x14ac:dyDescent="0.15">
      <c r="A115" s="70"/>
      <c r="C115" s="16">
        <v>43751</v>
      </c>
      <c r="D115">
        <v>110</v>
      </c>
      <c r="E115" s="30">
        <v>22.7</v>
      </c>
      <c r="F115">
        <v>1902.7</v>
      </c>
      <c r="H115" s="6">
        <f t="shared" si="22"/>
        <v>17.297272727272727</v>
      </c>
      <c r="I115" s="50" t="s">
        <v>1073</v>
      </c>
      <c r="J115" s="28" t="s">
        <v>714</v>
      </c>
      <c r="K115" s="28" t="s">
        <v>759</v>
      </c>
      <c r="L115" s="30" t="str">
        <f t="shared" si="23"/>
        <v/>
      </c>
      <c r="M115">
        <f t="shared" si="24"/>
        <v>36</v>
      </c>
      <c r="N115">
        <f t="shared" si="25"/>
        <v>2</v>
      </c>
      <c r="O115" s="30" t="str">
        <f t="shared" si="40"/>
        <v/>
      </c>
      <c r="P115">
        <f t="shared" si="26"/>
        <v>36</v>
      </c>
      <c r="Q115">
        <f t="shared" si="27"/>
        <v>2</v>
      </c>
      <c r="S115">
        <f t="shared" si="28"/>
        <v>384.3</v>
      </c>
      <c r="T115" s="34">
        <f t="shared" si="29"/>
        <v>26</v>
      </c>
      <c r="V115">
        <f t="shared" si="30"/>
        <v>142.29999999999998</v>
      </c>
      <c r="W115" s="34">
        <f t="shared" si="31"/>
        <v>8</v>
      </c>
      <c r="Y115">
        <f t="shared" si="32"/>
        <v>36</v>
      </c>
      <c r="Z115" s="34">
        <f t="shared" si="33"/>
        <v>2</v>
      </c>
      <c r="AA115" s="30">
        <f t="shared" si="34"/>
        <v>36</v>
      </c>
      <c r="AB115">
        <f t="shared" si="35"/>
        <v>73.7</v>
      </c>
      <c r="AC115">
        <f t="shared" si="36"/>
        <v>125.80000000000001</v>
      </c>
      <c r="AD115">
        <f t="shared" si="37"/>
        <v>177</v>
      </c>
      <c r="AE115">
        <f t="shared" si="38"/>
        <v>254.70000000000002</v>
      </c>
      <c r="AF115" s="34">
        <f t="shared" si="39"/>
        <v>431.2</v>
      </c>
    </row>
    <row r="116" spans="1:32" x14ac:dyDescent="0.15">
      <c r="A116" s="70"/>
      <c r="C116" s="16">
        <v>43752</v>
      </c>
      <c r="D116">
        <v>111</v>
      </c>
      <c r="E116" s="30">
        <v>23</v>
      </c>
      <c r="F116">
        <v>1925.7</v>
      </c>
      <c r="H116" s="6">
        <f t="shared" si="22"/>
        <v>17.348648648648648</v>
      </c>
      <c r="I116" s="50" t="s">
        <v>1074</v>
      </c>
      <c r="J116" s="28" t="s">
        <v>759</v>
      </c>
      <c r="K116" s="28" t="s">
        <v>759</v>
      </c>
      <c r="L116" s="30" t="str">
        <f t="shared" si="23"/>
        <v/>
      </c>
      <c r="M116">
        <f t="shared" si="24"/>
        <v>59</v>
      </c>
      <c r="N116">
        <f t="shared" si="25"/>
        <v>3</v>
      </c>
      <c r="O116" s="30" t="str">
        <f t="shared" si="40"/>
        <v/>
      </c>
      <c r="P116">
        <f t="shared" si="26"/>
        <v>59</v>
      </c>
      <c r="Q116">
        <f t="shared" si="27"/>
        <v>3</v>
      </c>
      <c r="S116">
        <f t="shared" si="28"/>
        <v>407.3</v>
      </c>
      <c r="T116" s="34">
        <f t="shared" si="29"/>
        <v>27</v>
      </c>
      <c r="V116">
        <f t="shared" si="30"/>
        <v>165.29999999999998</v>
      </c>
      <c r="W116" s="34">
        <f t="shared" si="31"/>
        <v>9</v>
      </c>
      <c r="Y116">
        <f t="shared" si="32"/>
        <v>59</v>
      </c>
      <c r="Z116" s="34">
        <f t="shared" si="33"/>
        <v>3</v>
      </c>
      <c r="AA116" s="30">
        <f t="shared" si="34"/>
        <v>59</v>
      </c>
      <c r="AB116">
        <f t="shared" si="35"/>
        <v>73.400000000000006</v>
      </c>
      <c r="AC116">
        <f t="shared" si="36"/>
        <v>124.7</v>
      </c>
      <c r="AD116">
        <f t="shared" si="37"/>
        <v>175.29999999999998</v>
      </c>
      <c r="AE116">
        <f t="shared" si="38"/>
        <v>258.20000000000005</v>
      </c>
      <c r="AF116" s="34">
        <f t="shared" si="39"/>
        <v>427.7</v>
      </c>
    </row>
    <row r="117" spans="1:32" s="39" customFormat="1" x14ac:dyDescent="0.15">
      <c r="A117" s="83" t="s">
        <v>1107</v>
      </c>
      <c r="C117" s="41">
        <v>43753</v>
      </c>
      <c r="D117" s="39">
        <v>112</v>
      </c>
      <c r="E117" s="43">
        <v>22</v>
      </c>
      <c r="F117" s="39">
        <v>1947.7</v>
      </c>
      <c r="H117" s="42">
        <f t="shared" si="22"/>
        <v>17.390178571428571</v>
      </c>
      <c r="I117" s="49" t="s">
        <v>1075</v>
      </c>
      <c r="J117" s="39" t="s">
        <v>759</v>
      </c>
      <c r="K117" s="39" t="s">
        <v>759</v>
      </c>
      <c r="L117" s="43" t="str">
        <f t="shared" si="23"/>
        <v/>
      </c>
      <c r="M117" s="39">
        <f t="shared" si="24"/>
        <v>81</v>
      </c>
      <c r="N117" s="39">
        <f t="shared" si="25"/>
        <v>4</v>
      </c>
      <c r="O117" s="43" t="str">
        <f t="shared" si="40"/>
        <v/>
      </c>
      <c r="P117" s="39">
        <f t="shared" si="26"/>
        <v>81</v>
      </c>
      <c r="Q117" s="39">
        <f t="shared" si="27"/>
        <v>4</v>
      </c>
      <c r="R117" s="43"/>
      <c r="S117" s="39">
        <f t="shared" si="28"/>
        <v>429.3</v>
      </c>
      <c r="T117" s="53">
        <f t="shared" si="29"/>
        <v>28</v>
      </c>
      <c r="V117" s="39">
        <f t="shared" si="30"/>
        <v>187.29999999999998</v>
      </c>
      <c r="W117" s="53">
        <f t="shared" si="31"/>
        <v>10</v>
      </c>
      <c r="Y117" s="39">
        <f t="shared" si="32"/>
        <v>81</v>
      </c>
      <c r="Z117" s="53">
        <f t="shared" si="33"/>
        <v>4</v>
      </c>
      <c r="AA117" s="43">
        <f t="shared" si="34"/>
        <v>67.7</v>
      </c>
      <c r="AB117" s="39">
        <f t="shared" si="35"/>
        <v>81</v>
      </c>
      <c r="AC117" s="39">
        <f t="shared" si="36"/>
        <v>118.7</v>
      </c>
      <c r="AD117" s="39">
        <f t="shared" si="37"/>
        <v>187.29999999999998</v>
      </c>
      <c r="AE117" s="39">
        <f t="shared" si="38"/>
        <v>256.70000000000005</v>
      </c>
      <c r="AF117" s="53">
        <f t="shared" si="39"/>
        <v>429.3</v>
      </c>
    </row>
    <row r="118" spans="1:32" x14ac:dyDescent="0.15">
      <c r="A118" s="70">
        <f>SUM(E84:E123)</f>
        <v>658.6</v>
      </c>
      <c r="C118" s="16">
        <v>43754</v>
      </c>
      <c r="D118">
        <v>113</v>
      </c>
      <c r="E118" s="30">
        <v>22</v>
      </c>
      <c r="F118">
        <v>1969.7</v>
      </c>
      <c r="H118" s="6">
        <f t="shared" si="22"/>
        <v>17.430973451327436</v>
      </c>
      <c r="I118" s="50" t="s">
        <v>1076</v>
      </c>
      <c r="J118" s="28" t="s">
        <v>714</v>
      </c>
      <c r="K118" s="28" t="s">
        <v>759</v>
      </c>
      <c r="L118" s="30" t="str">
        <f t="shared" si="23"/>
        <v/>
      </c>
      <c r="M118">
        <f t="shared" si="24"/>
        <v>103</v>
      </c>
      <c r="N118">
        <f t="shared" si="25"/>
        <v>5</v>
      </c>
      <c r="O118" s="30" t="str">
        <f t="shared" si="40"/>
        <v/>
      </c>
      <c r="P118">
        <f t="shared" si="26"/>
        <v>103</v>
      </c>
      <c r="Q118">
        <f t="shared" si="27"/>
        <v>5</v>
      </c>
      <c r="S118">
        <f t="shared" si="28"/>
        <v>451.3</v>
      </c>
      <c r="T118" s="34">
        <f t="shared" si="29"/>
        <v>29</v>
      </c>
      <c r="V118">
        <f t="shared" si="30"/>
        <v>209.29999999999998</v>
      </c>
      <c r="W118" s="34">
        <f t="shared" si="31"/>
        <v>11</v>
      </c>
      <c r="Y118">
        <f t="shared" si="32"/>
        <v>103</v>
      </c>
      <c r="Z118" s="34">
        <f t="shared" si="33"/>
        <v>5</v>
      </c>
      <c r="AA118" s="30">
        <f t="shared" si="34"/>
        <v>67</v>
      </c>
      <c r="AB118">
        <f t="shared" si="35"/>
        <v>103</v>
      </c>
      <c r="AC118">
        <f t="shared" si="36"/>
        <v>117.4</v>
      </c>
      <c r="AD118">
        <f t="shared" si="37"/>
        <v>192.8</v>
      </c>
      <c r="AE118">
        <f t="shared" si="38"/>
        <v>268.5</v>
      </c>
      <c r="AF118" s="34">
        <f t="shared" si="39"/>
        <v>445</v>
      </c>
    </row>
    <row r="119" spans="1:32" x14ac:dyDescent="0.15">
      <c r="A119" s="69" t="s">
        <v>943</v>
      </c>
      <c r="B119" s="7" t="s">
        <v>925</v>
      </c>
      <c r="C119" s="16">
        <v>43755</v>
      </c>
      <c r="D119">
        <v>114</v>
      </c>
      <c r="E119" s="30">
        <v>14.3</v>
      </c>
      <c r="F119">
        <v>1984</v>
      </c>
      <c r="H119" s="6">
        <f t="shared" si="22"/>
        <v>17.403508771929825</v>
      </c>
      <c r="I119" s="50" t="s">
        <v>1077</v>
      </c>
      <c r="J119" s="28" t="s">
        <v>759</v>
      </c>
      <c r="K119" s="28" t="s">
        <v>714</v>
      </c>
      <c r="L119" s="30" t="str">
        <f t="shared" si="23"/>
        <v/>
      </c>
      <c r="M119">
        <f t="shared" si="24"/>
        <v>117.3</v>
      </c>
      <c r="N119">
        <f t="shared" si="25"/>
        <v>6</v>
      </c>
      <c r="O119" s="30" t="str">
        <f t="shared" si="40"/>
        <v/>
      </c>
      <c r="P119">
        <f t="shared" si="26"/>
        <v>117.3</v>
      </c>
      <c r="Q119">
        <f t="shared" si="27"/>
        <v>6</v>
      </c>
      <c r="S119">
        <f t="shared" si="28"/>
        <v>465.6</v>
      </c>
      <c r="T119" s="34">
        <f t="shared" si="29"/>
        <v>30</v>
      </c>
      <c r="V119">
        <f t="shared" si="30"/>
        <v>223.6</v>
      </c>
      <c r="W119" s="34">
        <f t="shared" si="31"/>
        <v>12</v>
      </c>
      <c r="X119" s="7" t="s">
        <v>714</v>
      </c>
      <c r="Y119">
        <f t="shared" si="32"/>
        <v>117.3</v>
      </c>
      <c r="Z119" s="34">
        <f t="shared" si="33"/>
        <v>6</v>
      </c>
      <c r="AA119" s="30">
        <f t="shared" si="34"/>
        <v>58.3</v>
      </c>
      <c r="AB119">
        <f t="shared" si="35"/>
        <v>104</v>
      </c>
      <c r="AC119">
        <f t="shared" si="36"/>
        <v>117.3</v>
      </c>
      <c r="AD119">
        <f t="shared" si="37"/>
        <v>183</v>
      </c>
      <c r="AE119">
        <f t="shared" si="38"/>
        <v>258.3</v>
      </c>
      <c r="AF119" s="34">
        <f t="shared" si="39"/>
        <v>450.5</v>
      </c>
    </row>
    <row r="120" spans="1:32" x14ac:dyDescent="0.15">
      <c r="A120" s="69" t="s">
        <v>1102</v>
      </c>
      <c r="C120" s="16">
        <v>43756</v>
      </c>
      <c r="D120">
        <v>115</v>
      </c>
      <c r="E120" s="30">
        <v>0</v>
      </c>
      <c r="F120">
        <v>1984</v>
      </c>
      <c r="H120" s="6">
        <f t="shared" si="22"/>
        <v>17.252173913043478</v>
      </c>
      <c r="I120" s="50" t="s">
        <v>1078</v>
      </c>
      <c r="J120" s="28" t="s">
        <v>759</v>
      </c>
      <c r="K120" s="28" t="s">
        <v>714</v>
      </c>
      <c r="L120" s="30" t="str">
        <f t="shared" si="23"/>
        <v>y</v>
      </c>
      <c r="M120">
        <f t="shared" si="24"/>
        <v>117.3</v>
      </c>
      <c r="N120">
        <f t="shared" si="25"/>
        <v>7</v>
      </c>
      <c r="O120" s="32" t="s">
        <v>714</v>
      </c>
      <c r="P120">
        <f t="shared" si="26"/>
        <v>117.3</v>
      </c>
      <c r="Q120">
        <f t="shared" si="27"/>
        <v>7</v>
      </c>
      <c r="S120">
        <f t="shared" si="28"/>
        <v>465.6</v>
      </c>
      <c r="T120" s="34">
        <f t="shared" si="29"/>
        <v>31</v>
      </c>
      <c r="U120" s="85" t="s">
        <v>714</v>
      </c>
      <c r="V120">
        <f t="shared" si="30"/>
        <v>223.6</v>
      </c>
      <c r="W120" s="34">
        <f t="shared" si="31"/>
        <v>13</v>
      </c>
      <c r="X120" s="7" t="s">
        <v>714</v>
      </c>
      <c r="Y120">
        <f t="shared" si="32"/>
        <v>0</v>
      </c>
      <c r="Z120" s="34">
        <f t="shared" si="33"/>
        <v>1</v>
      </c>
      <c r="AA120" s="30">
        <f t="shared" si="34"/>
        <v>36.299999999999997</v>
      </c>
      <c r="AB120">
        <f t="shared" si="35"/>
        <v>81.3</v>
      </c>
      <c r="AC120">
        <f t="shared" si="36"/>
        <v>117.3</v>
      </c>
      <c r="AD120">
        <f t="shared" si="37"/>
        <v>155</v>
      </c>
      <c r="AE120">
        <f t="shared" si="38"/>
        <v>233.6</v>
      </c>
      <c r="AF120" s="34">
        <f t="shared" si="39"/>
        <v>429.5</v>
      </c>
    </row>
    <row r="121" spans="1:32" x14ac:dyDescent="0.15">
      <c r="A121" s="69">
        <f>D124-D84</f>
        <v>40</v>
      </c>
      <c r="C121" s="16">
        <v>43757</v>
      </c>
      <c r="D121">
        <v>116</v>
      </c>
      <c r="E121" s="30">
        <v>11.2</v>
      </c>
      <c r="F121">
        <v>1995.2</v>
      </c>
      <c r="H121" s="6">
        <f t="shared" si="22"/>
        <v>17.2</v>
      </c>
      <c r="I121" s="50" t="s">
        <v>1079</v>
      </c>
      <c r="J121" s="28" t="s">
        <v>714</v>
      </c>
      <c r="K121" s="28" t="s">
        <v>759</v>
      </c>
      <c r="L121" s="30" t="str">
        <f t="shared" si="23"/>
        <v/>
      </c>
      <c r="M121">
        <f t="shared" si="24"/>
        <v>11.2</v>
      </c>
      <c r="N121">
        <f t="shared" si="25"/>
        <v>1</v>
      </c>
      <c r="O121" s="30" t="str">
        <f t="shared" si="40"/>
        <v/>
      </c>
      <c r="P121">
        <f t="shared" si="26"/>
        <v>11.2</v>
      </c>
      <c r="Q121">
        <f t="shared" si="27"/>
        <v>1</v>
      </c>
      <c r="S121">
        <f t="shared" si="28"/>
        <v>476.8</v>
      </c>
      <c r="T121" s="34">
        <f t="shared" si="29"/>
        <v>32</v>
      </c>
      <c r="V121">
        <f t="shared" si="30"/>
        <v>11.2</v>
      </c>
      <c r="W121" s="34">
        <f t="shared" si="31"/>
        <v>1</v>
      </c>
      <c r="Y121">
        <f t="shared" si="32"/>
        <v>11.2</v>
      </c>
      <c r="Z121" s="34">
        <f t="shared" si="33"/>
        <v>1</v>
      </c>
      <c r="AA121" s="30">
        <f t="shared" si="34"/>
        <v>25.5</v>
      </c>
      <c r="AB121">
        <f t="shared" si="35"/>
        <v>69.5</v>
      </c>
      <c r="AC121">
        <f t="shared" si="36"/>
        <v>115.2</v>
      </c>
      <c r="AD121">
        <f t="shared" si="37"/>
        <v>142.9</v>
      </c>
      <c r="AE121">
        <f t="shared" si="38"/>
        <v>234.79999999999998</v>
      </c>
      <c r="AF121" s="34">
        <f t="shared" si="39"/>
        <v>440.7</v>
      </c>
    </row>
    <row r="122" spans="1:32" x14ac:dyDescent="0.15">
      <c r="A122" s="69" t="s">
        <v>1103</v>
      </c>
      <c r="C122" s="16">
        <v>43758</v>
      </c>
      <c r="D122">
        <v>117</v>
      </c>
      <c r="E122" s="30">
        <v>30.8</v>
      </c>
      <c r="F122">
        <v>2026</v>
      </c>
      <c r="H122" s="6">
        <f t="shared" si="22"/>
        <v>17.316239316239315</v>
      </c>
      <c r="I122" s="50" t="s">
        <v>1080</v>
      </c>
      <c r="J122" s="28" t="s">
        <v>714</v>
      </c>
      <c r="K122" s="28" t="s">
        <v>759</v>
      </c>
      <c r="L122" s="30" t="str">
        <f t="shared" si="23"/>
        <v/>
      </c>
      <c r="M122">
        <f t="shared" si="24"/>
        <v>42</v>
      </c>
      <c r="N122">
        <f t="shared" si="25"/>
        <v>2</v>
      </c>
      <c r="O122" s="30" t="str">
        <f t="shared" si="40"/>
        <v/>
      </c>
      <c r="P122">
        <f t="shared" si="26"/>
        <v>42</v>
      </c>
      <c r="Q122">
        <f t="shared" si="27"/>
        <v>2</v>
      </c>
      <c r="S122">
        <f t="shared" si="28"/>
        <v>507.6</v>
      </c>
      <c r="T122" s="34">
        <f t="shared" si="29"/>
        <v>33</v>
      </c>
      <c r="V122">
        <f t="shared" si="30"/>
        <v>42</v>
      </c>
      <c r="W122" s="34">
        <f t="shared" si="31"/>
        <v>2</v>
      </c>
      <c r="Y122">
        <f t="shared" si="32"/>
        <v>42</v>
      </c>
      <c r="Z122" s="34">
        <f t="shared" si="33"/>
        <v>2</v>
      </c>
      <c r="AA122" s="30">
        <f t="shared" si="34"/>
        <v>42</v>
      </c>
      <c r="AB122">
        <f t="shared" si="35"/>
        <v>78.3</v>
      </c>
      <c r="AC122">
        <f t="shared" si="36"/>
        <v>123.3</v>
      </c>
      <c r="AD122">
        <f t="shared" si="37"/>
        <v>159.30000000000001</v>
      </c>
      <c r="AE122">
        <f t="shared" si="38"/>
        <v>249.10000000000002</v>
      </c>
      <c r="AF122" s="34">
        <f t="shared" si="39"/>
        <v>460</v>
      </c>
    </row>
    <row r="123" spans="1:32" x14ac:dyDescent="0.15">
      <c r="A123" s="80">
        <f>A118/A121</f>
        <v>16.465</v>
      </c>
      <c r="B123" s="7" t="s">
        <v>926</v>
      </c>
      <c r="C123" s="16">
        <v>43759</v>
      </c>
      <c r="D123">
        <v>118</v>
      </c>
      <c r="E123" s="30">
        <v>23.6</v>
      </c>
      <c r="F123">
        <v>2049.6</v>
      </c>
      <c r="H123" s="6">
        <f t="shared" si="22"/>
        <v>17.369491525423729</v>
      </c>
      <c r="I123" s="50" t="s">
        <v>1081</v>
      </c>
      <c r="J123" s="28" t="s">
        <v>759</v>
      </c>
      <c r="K123" s="28" t="s">
        <v>714</v>
      </c>
      <c r="L123" s="30" t="str">
        <f t="shared" si="23"/>
        <v/>
      </c>
      <c r="M123">
        <f t="shared" si="24"/>
        <v>65.599999999999994</v>
      </c>
      <c r="N123">
        <f t="shared" si="25"/>
        <v>3</v>
      </c>
      <c r="O123" s="30" t="str">
        <f t="shared" si="40"/>
        <v/>
      </c>
      <c r="P123">
        <f t="shared" si="26"/>
        <v>65.599999999999994</v>
      </c>
      <c r="Q123">
        <f t="shared" si="27"/>
        <v>3</v>
      </c>
      <c r="S123">
        <f t="shared" si="28"/>
        <v>531.20000000000005</v>
      </c>
      <c r="T123" s="34">
        <f t="shared" si="29"/>
        <v>34</v>
      </c>
      <c r="V123">
        <f t="shared" si="30"/>
        <v>65.599999999999994</v>
      </c>
      <c r="W123" s="34">
        <f t="shared" si="31"/>
        <v>3</v>
      </c>
      <c r="X123" s="7" t="s">
        <v>714</v>
      </c>
      <c r="Y123">
        <f t="shared" si="32"/>
        <v>65.599999999999994</v>
      </c>
      <c r="Z123" s="34">
        <f t="shared" si="33"/>
        <v>3</v>
      </c>
      <c r="AA123" s="30">
        <f t="shared" si="34"/>
        <v>65.599999999999994</v>
      </c>
      <c r="AB123">
        <f t="shared" si="35"/>
        <v>79.900000000000006</v>
      </c>
      <c r="AC123">
        <f t="shared" si="36"/>
        <v>123.9</v>
      </c>
      <c r="AD123">
        <f t="shared" si="37"/>
        <v>182.9</v>
      </c>
      <c r="AE123">
        <f t="shared" si="38"/>
        <v>248.6</v>
      </c>
      <c r="AF123" s="34">
        <f t="shared" si="39"/>
        <v>467.59999999999997</v>
      </c>
    </row>
    <row r="124" spans="1:32" s="39" customFormat="1" x14ac:dyDescent="0.15">
      <c r="A124" s="72" t="s">
        <v>527</v>
      </c>
      <c r="C124" s="41">
        <v>43760</v>
      </c>
      <c r="D124" s="39">
        <v>119</v>
      </c>
      <c r="E124" s="43">
        <v>8.6</v>
      </c>
      <c r="F124" s="39">
        <v>2058.1999999999998</v>
      </c>
      <c r="H124" s="42">
        <f t="shared" si="22"/>
        <v>17.29579831932773</v>
      </c>
      <c r="I124" s="49" t="s">
        <v>1082</v>
      </c>
      <c r="J124" s="40" t="s">
        <v>714</v>
      </c>
      <c r="K124" s="45" t="s">
        <v>759</v>
      </c>
      <c r="L124" s="43" t="str">
        <f t="shared" si="23"/>
        <v/>
      </c>
      <c r="M124" s="39">
        <f t="shared" si="24"/>
        <v>74.199999999999989</v>
      </c>
      <c r="N124" s="39">
        <f t="shared" si="25"/>
        <v>4</v>
      </c>
      <c r="O124" s="43" t="str">
        <f t="shared" si="40"/>
        <v>y</v>
      </c>
      <c r="P124" s="39">
        <f t="shared" si="26"/>
        <v>74.199999999999989</v>
      </c>
      <c r="Q124" s="39">
        <f t="shared" si="27"/>
        <v>4</v>
      </c>
      <c r="R124" s="43"/>
      <c r="S124" s="39">
        <f t="shared" si="28"/>
        <v>539.80000000000007</v>
      </c>
      <c r="T124" s="53">
        <f t="shared" si="29"/>
        <v>35</v>
      </c>
      <c r="V124" s="39">
        <f t="shared" si="30"/>
        <v>74.199999999999989</v>
      </c>
      <c r="W124" s="53">
        <f t="shared" si="31"/>
        <v>4</v>
      </c>
      <c r="Y124" s="39">
        <f t="shared" si="32"/>
        <v>8.6</v>
      </c>
      <c r="Z124" s="53">
        <f t="shared" si="33"/>
        <v>1</v>
      </c>
      <c r="AA124" s="43">
        <f t="shared" si="34"/>
        <v>63.000000000000007</v>
      </c>
      <c r="AB124" s="39">
        <f t="shared" si="35"/>
        <v>74.199999999999989</v>
      </c>
      <c r="AC124" s="39">
        <f t="shared" si="36"/>
        <v>110.5</v>
      </c>
      <c r="AD124" s="39">
        <f t="shared" si="37"/>
        <v>178.2</v>
      </c>
      <c r="AE124" s="39">
        <f t="shared" si="38"/>
        <v>229.2</v>
      </c>
      <c r="AF124" s="53">
        <f t="shared" si="39"/>
        <v>455.80000000000007</v>
      </c>
    </row>
    <row r="125" spans="1:32" x14ac:dyDescent="0.15">
      <c r="A125" s="73"/>
      <c r="C125" s="16">
        <v>43761</v>
      </c>
      <c r="D125">
        <v>120</v>
      </c>
      <c r="E125" s="30">
        <v>26.7</v>
      </c>
      <c r="F125">
        <v>2084.9</v>
      </c>
      <c r="H125" s="6">
        <f t="shared" si="22"/>
        <v>17.374166666666667</v>
      </c>
      <c r="I125" s="50" t="s">
        <v>1083</v>
      </c>
      <c r="J125" s="29" t="s">
        <v>714</v>
      </c>
      <c r="K125" s="28" t="s">
        <v>759</v>
      </c>
      <c r="L125" s="30" t="str">
        <f t="shared" si="23"/>
        <v/>
      </c>
      <c r="M125">
        <f t="shared" si="24"/>
        <v>100.89999999999999</v>
      </c>
      <c r="N125">
        <f t="shared" si="25"/>
        <v>5</v>
      </c>
      <c r="O125" s="30" t="str">
        <f t="shared" si="40"/>
        <v/>
      </c>
      <c r="P125">
        <f t="shared" si="26"/>
        <v>26.7</v>
      </c>
      <c r="Q125">
        <f t="shared" si="27"/>
        <v>1</v>
      </c>
      <c r="S125">
        <f t="shared" si="28"/>
        <v>566.50000000000011</v>
      </c>
      <c r="T125" s="34">
        <f t="shared" si="29"/>
        <v>36</v>
      </c>
      <c r="V125">
        <f t="shared" si="30"/>
        <v>100.89999999999999</v>
      </c>
      <c r="W125" s="34">
        <f t="shared" si="31"/>
        <v>5</v>
      </c>
      <c r="Y125">
        <f t="shared" si="32"/>
        <v>35.299999999999997</v>
      </c>
      <c r="Z125" s="34">
        <f t="shared" si="33"/>
        <v>2</v>
      </c>
      <c r="AA125" s="30">
        <f t="shared" si="34"/>
        <v>58.900000000000006</v>
      </c>
      <c r="AB125">
        <f t="shared" si="35"/>
        <v>100.89999999999999</v>
      </c>
      <c r="AC125">
        <f t="shared" si="36"/>
        <v>115.2</v>
      </c>
      <c r="AD125">
        <f t="shared" si="37"/>
        <v>182.2</v>
      </c>
      <c r="AE125">
        <f t="shared" si="38"/>
        <v>232.6</v>
      </c>
      <c r="AF125" s="34">
        <f t="shared" si="39"/>
        <v>463.50000000000006</v>
      </c>
    </row>
    <row r="126" spans="1:32" x14ac:dyDescent="0.15">
      <c r="A126" s="73"/>
      <c r="C126" s="16">
        <v>43762</v>
      </c>
      <c r="D126">
        <v>121</v>
      </c>
      <c r="E126" s="30">
        <v>28</v>
      </c>
      <c r="F126">
        <v>2112.9</v>
      </c>
      <c r="H126" s="6">
        <f t="shared" si="22"/>
        <v>17.46198347107438</v>
      </c>
      <c r="I126" s="50" t="s">
        <v>1084</v>
      </c>
      <c r="J126" s="29" t="s">
        <v>714</v>
      </c>
      <c r="K126" s="28" t="s">
        <v>759</v>
      </c>
      <c r="L126" s="30" t="str">
        <f t="shared" si="23"/>
        <v/>
      </c>
      <c r="M126">
        <f t="shared" si="24"/>
        <v>128.89999999999998</v>
      </c>
      <c r="N126">
        <f t="shared" si="25"/>
        <v>6</v>
      </c>
      <c r="O126" s="30" t="str">
        <f t="shared" si="40"/>
        <v/>
      </c>
      <c r="P126">
        <f t="shared" si="26"/>
        <v>54.7</v>
      </c>
      <c r="Q126">
        <f t="shared" si="27"/>
        <v>2</v>
      </c>
      <c r="S126">
        <f t="shared" si="28"/>
        <v>594.50000000000011</v>
      </c>
      <c r="T126" s="34">
        <f t="shared" si="29"/>
        <v>37</v>
      </c>
      <c r="V126">
        <f t="shared" si="30"/>
        <v>128.89999999999998</v>
      </c>
      <c r="W126" s="34">
        <f t="shared" si="31"/>
        <v>6</v>
      </c>
      <c r="Y126">
        <f t="shared" si="32"/>
        <v>63.3</v>
      </c>
      <c r="Z126" s="34">
        <f t="shared" si="33"/>
        <v>3</v>
      </c>
      <c r="AA126" s="30">
        <f t="shared" si="34"/>
        <v>63.3</v>
      </c>
      <c r="AB126">
        <f t="shared" si="35"/>
        <v>117.7</v>
      </c>
      <c r="AC126">
        <f t="shared" si="36"/>
        <v>128.89999999999998</v>
      </c>
      <c r="AD126">
        <f t="shared" si="37"/>
        <v>187.2</v>
      </c>
      <c r="AE126">
        <f t="shared" si="38"/>
        <v>246.2</v>
      </c>
      <c r="AF126" s="34">
        <f t="shared" si="39"/>
        <v>478.10000000000008</v>
      </c>
    </row>
    <row r="127" spans="1:32" x14ac:dyDescent="0.15">
      <c r="A127" s="73"/>
      <c r="C127" s="16">
        <v>43763</v>
      </c>
      <c r="D127">
        <v>122</v>
      </c>
      <c r="E127" s="30">
        <v>25.6</v>
      </c>
      <c r="F127">
        <v>2138.5</v>
      </c>
      <c r="H127" s="6">
        <f t="shared" si="22"/>
        <v>17.528688524590162</v>
      </c>
      <c r="I127" s="50" t="s">
        <v>1085</v>
      </c>
      <c r="J127" s="29" t="s">
        <v>759</v>
      </c>
      <c r="K127" s="28" t="s">
        <v>759</v>
      </c>
      <c r="L127" s="30" t="str">
        <f t="shared" si="23"/>
        <v/>
      </c>
      <c r="M127">
        <f t="shared" si="24"/>
        <v>154.49999999999997</v>
      </c>
      <c r="N127">
        <f t="shared" si="25"/>
        <v>7</v>
      </c>
      <c r="O127" s="30" t="str">
        <f t="shared" si="40"/>
        <v/>
      </c>
      <c r="P127">
        <f t="shared" si="26"/>
        <v>80.300000000000011</v>
      </c>
      <c r="Q127">
        <f t="shared" si="27"/>
        <v>3</v>
      </c>
      <c r="S127">
        <f t="shared" si="28"/>
        <v>620.10000000000014</v>
      </c>
      <c r="T127" s="34">
        <f t="shared" si="29"/>
        <v>38</v>
      </c>
      <c r="V127">
        <f t="shared" si="30"/>
        <v>154.49999999999997</v>
      </c>
      <c r="W127" s="34">
        <f t="shared" si="31"/>
        <v>7</v>
      </c>
      <c r="Y127">
        <f t="shared" si="32"/>
        <v>88.9</v>
      </c>
      <c r="Z127" s="34">
        <f t="shared" si="33"/>
        <v>4</v>
      </c>
      <c r="AA127" s="30">
        <f t="shared" si="34"/>
        <v>80.300000000000011</v>
      </c>
      <c r="AB127">
        <f t="shared" si="35"/>
        <v>112.5</v>
      </c>
      <c r="AC127">
        <f t="shared" si="36"/>
        <v>154.49999999999997</v>
      </c>
      <c r="AD127">
        <f t="shared" si="37"/>
        <v>190.79999999999998</v>
      </c>
      <c r="AE127">
        <f t="shared" si="38"/>
        <v>271.8</v>
      </c>
      <c r="AF127" s="34">
        <f t="shared" si="39"/>
        <v>503.7000000000001</v>
      </c>
    </row>
    <row r="128" spans="1:32" x14ac:dyDescent="0.15">
      <c r="A128" s="74" t="s">
        <v>944</v>
      </c>
      <c r="B128" s="7" t="s">
        <v>511</v>
      </c>
      <c r="C128" s="16">
        <v>43764</v>
      </c>
      <c r="D128">
        <v>123</v>
      </c>
      <c r="E128" s="30">
        <v>17.2</v>
      </c>
      <c r="F128">
        <v>2155.6999999999998</v>
      </c>
      <c r="H128" s="6">
        <f t="shared" si="22"/>
        <v>17.526016260162599</v>
      </c>
      <c r="I128" s="50" t="s">
        <v>1086</v>
      </c>
      <c r="J128" t="s">
        <v>759</v>
      </c>
      <c r="K128" t="s">
        <v>759</v>
      </c>
      <c r="L128" s="30" t="str">
        <f t="shared" si="23"/>
        <v/>
      </c>
      <c r="M128">
        <f t="shared" si="24"/>
        <v>171.69999999999996</v>
      </c>
      <c r="N128">
        <f t="shared" si="25"/>
        <v>8</v>
      </c>
      <c r="O128" s="30" t="str">
        <f t="shared" si="40"/>
        <v/>
      </c>
      <c r="P128">
        <f t="shared" si="26"/>
        <v>97.500000000000014</v>
      </c>
      <c r="Q128">
        <f t="shared" si="27"/>
        <v>4</v>
      </c>
      <c r="S128">
        <f t="shared" si="28"/>
        <v>637.30000000000018</v>
      </c>
      <c r="T128" s="34">
        <f t="shared" si="29"/>
        <v>39</v>
      </c>
      <c r="V128">
        <f t="shared" si="30"/>
        <v>171.69999999999996</v>
      </c>
      <c r="W128" s="34">
        <f t="shared" si="31"/>
        <v>8</v>
      </c>
      <c r="Y128">
        <f t="shared" si="32"/>
        <v>106.10000000000001</v>
      </c>
      <c r="Z128" s="34">
        <f t="shared" si="33"/>
        <v>5</v>
      </c>
      <c r="AA128" s="30">
        <f t="shared" si="34"/>
        <v>70.8</v>
      </c>
      <c r="AB128">
        <f t="shared" si="35"/>
        <v>106.10000000000001</v>
      </c>
      <c r="AC128">
        <f t="shared" si="36"/>
        <v>160.5</v>
      </c>
      <c r="AD128">
        <f t="shared" si="37"/>
        <v>185.99999999999997</v>
      </c>
      <c r="AE128">
        <f t="shared" si="38"/>
        <v>275.7</v>
      </c>
      <c r="AF128" s="34">
        <f t="shared" si="39"/>
        <v>520.90000000000009</v>
      </c>
    </row>
    <row r="129" spans="1:32" x14ac:dyDescent="0.15">
      <c r="A129" s="73"/>
      <c r="C129" s="16">
        <v>43765</v>
      </c>
      <c r="D129">
        <v>124</v>
      </c>
      <c r="E129" s="30">
        <v>27.2</v>
      </c>
      <c r="F129">
        <v>2182.9</v>
      </c>
      <c r="H129" s="6">
        <f t="shared" si="22"/>
        <v>17.604032258064517</v>
      </c>
      <c r="I129" s="50" t="s">
        <v>1087</v>
      </c>
      <c r="J129" t="s">
        <v>759</v>
      </c>
      <c r="K129" t="s">
        <v>759</v>
      </c>
      <c r="L129" s="30" t="str">
        <f t="shared" si="23"/>
        <v/>
      </c>
      <c r="M129">
        <f t="shared" si="24"/>
        <v>198.89999999999995</v>
      </c>
      <c r="N129">
        <f t="shared" si="25"/>
        <v>9</v>
      </c>
      <c r="O129" s="30" t="str">
        <f t="shared" si="40"/>
        <v/>
      </c>
      <c r="P129">
        <f t="shared" si="26"/>
        <v>124.70000000000002</v>
      </c>
      <c r="Q129">
        <f t="shared" si="27"/>
        <v>5</v>
      </c>
      <c r="S129">
        <f t="shared" si="28"/>
        <v>664.50000000000023</v>
      </c>
      <c r="T129" s="34">
        <f t="shared" si="29"/>
        <v>40</v>
      </c>
      <c r="V129">
        <f t="shared" si="30"/>
        <v>198.89999999999995</v>
      </c>
      <c r="W129" s="34">
        <f t="shared" si="31"/>
        <v>9</v>
      </c>
      <c r="Y129">
        <f t="shared" si="32"/>
        <v>133.30000000000001</v>
      </c>
      <c r="Z129" s="34">
        <f t="shared" si="33"/>
        <v>6</v>
      </c>
      <c r="AA129" s="30">
        <f t="shared" si="34"/>
        <v>70</v>
      </c>
      <c r="AB129">
        <f t="shared" si="35"/>
        <v>124.70000000000002</v>
      </c>
      <c r="AC129">
        <f t="shared" si="36"/>
        <v>156.89999999999998</v>
      </c>
      <c r="AD129">
        <f t="shared" si="37"/>
        <v>198.89999999999995</v>
      </c>
      <c r="AE129">
        <f t="shared" si="38"/>
        <v>280.2</v>
      </c>
      <c r="AF129" s="34">
        <f t="shared" si="39"/>
        <v>534.90000000000009</v>
      </c>
    </row>
    <row r="130" spans="1:32" x14ac:dyDescent="0.15">
      <c r="A130" s="73"/>
      <c r="B130" s="7" t="s">
        <v>523</v>
      </c>
      <c r="C130" s="16">
        <v>43766</v>
      </c>
      <c r="D130">
        <v>125</v>
      </c>
      <c r="E130" s="30">
        <v>21</v>
      </c>
      <c r="F130">
        <v>2203.9</v>
      </c>
      <c r="H130" s="6">
        <f t="shared" si="22"/>
        <v>17.6312</v>
      </c>
      <c r="I130" s="50" t="s">
        <v>1088</v>
      </c>
      <c r="J130" t="s">
        <v>714</v>
      </c>
      <c r="K130" t="s">
        <v>759</v>
      </c>
      <c r="L130" s="30" t="str">
        <f t="shared" si="23"/>
        <v/>
      </c>
      <c r="M130">
        <f t="shared" si="24"/>
        <v>219.89999999999995</v>
      </c>
      <c r="N130">
        <f t="shared" si="25"/>
        <v>10</v>
      </c>
      <c r="O130" s="30" t="str">
        <f t="shared" si="40"/>
        <v/>
      </c>
      <c r="P130">
        <f t="shared" si="26"/>
        <v>145.70000000000002</v>
      </c>
      <c r="Q130">
        <f t="shared" si="27"/>
        <v>6</v>
      </c>
      <c r="S130">
        <f t="shared" si="28"/>
        <v>685.50000000000023</v>
      </c>
      <c r="T130" s="34">
        <f t="shared" si="29"/>
        <v>41</v>
      </c>
      <c r="V130">
        <f t="shared" si="30"/>
        <v>219.89999999999995</v>
      </c>
      <c r="W130" s="34">
        <f t="shared" si="31"/>
        <v>10</v>
      </c>
      <c r="Y130">
        <f t="shared" si="32"/>
        <v>154.30000000000001</v>
      </c>
      <c r="Z130" s="34">
        <f t="shared" si="33"/>
        <v>7</v>
      </c>
      <c r="AA130" s="30">
        <f t="shared" si="34"/>
        <v>65.400000000000006</v>
      </c>
      <c r="AB130">
        <f t="shared" si="35"/>
        <v>119</v>
      </c>
      <c r="AC130">
        <f t="shared" si="36"/>
        <v>154.30000000000001</v>
      </c>
      <c r="AD130">
        <f t="shared" si="37"/>
        <v>219.89999999999995</v>
      </c>
      <c r="AE130">
        <f t="shared" si="38"/>
        <v>278.2</v>
      </c>
      <c r="AF130" s="34">
        <f t="shared" si="39"/>
        <v>536.40000000000009</v>
      </c>
    </row>
    <row r="131" spans="1:32" s="39" customFormat="1" x14ac:dyDescent="0.15">
      <c r="A131" s="75"/>
      <c r="C131" s="41">
        <v>43767</v>
      </c>
      <c r="D131" s="39">
        <v>126</v>
      </c>
      <c r="E131" s="43">
        <v>24.8</v>
      </c>
      <c r="F131" s="39">
        <v>2228.6999999999998</v>
      </c>
      <c r="H131" s="42">
        <f t="shared" si="22"/>
        <v>17.688095238095237</v>
      </c>
      <c r="I131" s="49" t="s">
        <v>1089</v>
      </c>
      <c r="J131" s="39" t="s">
        <v>714</v>
      </c>
      <c r="K131" s="39" t="s">
        <v>759</v>
      </c>
      <c r="L131" s="43" t="str">
        <f t="shared" si="23"/>
        <v/>
      </c>
      <c r="M131" s="39">
        <f t="shared" si="24"/>
        <v>244.69999999999996</v>
      </c>
      <c r="N131" s="39">
        <f t="shared" si="25"/>
        <v>11</v>
      </c>
      <c r="O131" s="43" t="str">
        <f t="shared" si="40"/>
        <v/>
      </c>
      <c r="P131" s="39">
        <f t="shared" si="26"/>
        <v>170.50000000000003</v>
      </c>
      <c r="Q131" s="39">
        <f t="shared" si="27"/>
        <v>7</v>
      </c>
      <c r="R131" s="43"/>
      <c r="S131" s="39">
        <f t="shared" si="28"/>
        <v>710.30000000000018</v>
      </c>
      <c r="T131" s="53">
        <f t="shared" si="29"/>
        <v>42</v>
      </c>
      <c r="V131" s="39">
        <f t="shared" si="30"/>
        <v>244.69999999999996</v>
      </c>
      <c r="W131" s="53">
        <f t="shared" si="31"/>
        <v>11</v>
      </c>
      <c r="Y131" s="39">
        <f t="shared" si="32"/>
        <v>179.10000000000002</v>
      </c>
      <c r="Z131" s="53">
        <f t="shared" si="33"/>
        <v>8</v>
      </c>
      <c r="AA131" s="43">
        <f t="shared" si="34"/>
        <v>73</v>
      </c>
      <c r="AB131" s="39">
        <f t="shared" si="35"/>
        <v>115.8</v>
      </c>
      <c r="AC131" s="39">
        <f t="shared" si="36"/>
        <v>170.50000000000003</v>
      </c>
      <c r="AD131" s="39">
        <f t="shared" si="37"/>
        <v>233.5</v>
      </c>
      <c r="AE131" s="39">
        <f t="shared" si="38"/>
        <v>280.99999999999994</v>
      </c>
      <c r="AF131" s="53">
        <f t="shared" si="39"/>
        <v>537.70000000000005</v>
      </c>
    </row>
    <row r="132" spans="1:32" x14ac:dyDescent="0.15">
      <c r="A132" s="73"/>
      <c r="C132" s="16">
        <v>43768</v>
      </c>
      <c r="D132">
        <v>127</v>
      </c>
      <c r="E132" s="30">
        <v>27.9</v>
      </c>
      <c r="F132">
        <v>2256.6</v>
      </c>
      <c r="H132" s="6">
        <f t="shared" si="22"/>
        <v>17.768503937007875</v>
      </c>
      <c r="I132" s="50" t="s">
        <v>1090</v>
      </c>
      <c r="J132" s="28" t="s">
        <v>714</v>
      </c>
      <c r="K132" s="28" t="s">
        <v>759</v>
      </c>
      <c r="L132" s="30" t="str">
        <f t="shared" si="23"/>
        <v/>
      </c>
      <c r="M132">
        <f t="shared" si="24"/>
        <v>272.59999999999997</v>
      </c>
      <c r="N132">
        <f t="shared" si="25"/>
        <v>12</v>
      </c>
      <c r="O132" s="30" t="str">
        <f t="shared" ref="O132:O155" si="41">IF(L132&lt;&gt;"y", IF(E132&lt;10,"y",""),"")</f>
        <v/>
      </c>
      <c r="P132">
        <f t="shared" si="26"/>
        <v>198.40000000000003</v>
      </c>
      <c r="Q132">
        <f t="shared" si="27"/>
        <v>8</v>
      </c>
      <c r="S132">
        <f t="shared" si="28"/>
        <v>738.20000000000016</v>
      </c>
      <c r="T132" s="34">
        <f t="shared" si="29"/>
        <v>43</v>
      </c>
      <c r="V132">
        <f t="shared" si="30"/>
        <v>272.59999999999997</v>
      </c>
      <c r="W132" s="34">
        <f t="shared" si="31"/>
        <v>12</v>
      </c>
      <c r="Y132">
        <f t="shared" si="32"/>
        <v>207.00000000000003</v>
      </c>
      <c r="Z132" s="34">
        <f t="shared" si="33"/>
        <v>9</v>
      </c>
      <c r="AA132" s="30">
        <f t="shared" si="34"/>
        <v>73.699999999999989</v>
      </c>
      <c r="AB132">
        <f t="shared" si="35"/>
        <v>118.1</v>
      </c>
      <c r="AC132">
        <f t="shared" si="36"/>
        <v>171.70000000000002</v>
      </c>
      <c r="AD132">
        <f t="shared" si="37"/>
        <v>230.6</v>
      </c>
      <c r="AE132">
        <f t="shared" si="38"/>
        <v>286.89999999999992</v>
      </c>
      <c r="AF132" s="34">
        <f t="shared" si="39"/>
        <v>555.4</v>
      </c>
    </row>
    <row r="133" spans="1:32" x14ac:dyDescent="0.15">
      <c r="A133" s="73"/>
      <c r="C133" s="16">
        <v>43769</v>
      </c>
      <c r="D133">
        <v>128</v>
      </c>
      <c r="E133" s="30">
        <v>28.1</v>
      </c>
      <c r="F133">
        <v>2284.6999999999998</v>
      </c>
      <c r="H133" s="6">
        <f t="shared" ref="H133:H155" si="42">F133/D133</f>
        <v>17.849218749999999</v>
      </c>
      <c r="I133" s="50" t="s">
        <v>1091</v>
      </c>
      <c r="J133" s="28" t="s">
        <v>714</v>
      </c>
      <c r="K133" s="28" t="s">
        <v>759</v>
      </c>
      <c r="L133" s="30" t="str">
        <f t="shared" ref="L133:L155" si="43">IF(E133=0,"y","")</f>
        <v/>
      </c>
      <c r="M133">
        <f t="shared" si="24"/>
        <v>300.7</v>
      </c>
      <c r="N133">
        <f t="shared" si="25"/>
        <v>13</v>
      </c>
      <c r="O133" s="30" t="str">
        <f t="shared" si="41"/>
        <v/>
      </c>
      <c r="P133">
        <f t="shared" si="26"/>
        <v>226.50000000000003</v>
      </c>
      <c r="Q133">
        <f t="shared" si="27"/>
        <v>9</v>
      </c>
      <c r="S133">
        <f t="shared" si="28"/>
        <v>766.30000000000018</v>
      </c>
      <c r="T133" s="34">
        <f t="shared" si="29"/>
        <v>44</v>
      </c>
      <c r="V133">
        <f t="shared" si="30"/>
        <v>300.7</v>
      </c>
      <c r="W133" s="34">
        <f t="shared" si="31"/>
        <v>13</v>
      </c>
      <c r="Y133">
        <f t="shared" si="32"/>
        <v>235.10000000000002</v>
      </c>
      <c r="Z133" s="34">
        <f t="shared" si="33"/>
        <v>10</v>
      </c>
      <c r="AA133" s="30">
        <f t="shared" si="34"/>
        <v>80.800000000000011</v>
      </c>
      <c r="AB133">
        <f t="shared" si="35"/>
        <v>129</v>
      </c>
      <c r="AC133">
        <f t="shared" si="36"/>
        <v>171.79999999999998</v>
      </c>
      <c r="AD133">
        <f t="shared" si="37"/>
        <v>235.10000000000002</v>
      </c>
      <c r="AE133">
        <f t="shared" si="38"/>
        <v>300.7</v>
      </c>
      <c r="AF133" s="34">
        <f t="shared" si="39"/>
        <v>559.00000000000011</v>
      </c>
    </row>
    <row r="134" spans="1:32" ht="16" x14ac:dyDescent="0.2">
      <c r="A134" s="73"/>
      <c r="B134" t="s">
        <v>522</v>
      </c>
      <c r="C134" s="16">
        <v>43770</v>
      </c>
      <c r="D134">
        <v>129</v>
      </c>
      <c r="E134" s="30">
        <v>20.3</v>
      </c>
      <c r="F134">
        <v>2305</v>
      </c>
      <c r="H134" s="6">
        <f t="shared" si="42"/>
        <v>17.868217054263567</v>
      </c>
      <c r="I134" s="50" t="s">
        <v>1092</v>
      </c>
      <c r="J134" t="s">
        <v>759</v>
      </c>
      <c r="K134" t="s">
        <v>714</v>
      </c>
      <c r="L134" s="30" t="str">
        <f t="shared" si="43"/>
        <v/>
      </c>
      <c r="M134">
        <f t="shared" ref="M134:M155" si="44">IF(L133="y",E134,M133+E134)</f>
        <v>321</v>
      </c>
      <c r="N134">
        <f t="shared" ref="N134:N155" si="45">IF(L133="y",1,N133+1)</f>
        <v>14</v>
      </c>
      <c r="O134" s="30" t="str">
        <f t="shared" si="41"/>
        <v/>
      </c>
      <c r="P134">
        <f t="shared" ref="P134:P155" si="46">IF(O133="y",E134,P133+E134)</f>
        <v>246.80000000000004</v>
      </c>
      <c r="Q134">
        <f t="shared" ref="Q134:Q155" si="47">IF(O133="y",1,Q133+1)</f>
        <v>10</v>
      </c>
      <c r="R134" s="30" t="s">
        <v>714</v>
      </c>
      <c r="S134">
        <f t="shared" ref="S134:S155" si="48">IF(R133="y",$E134,S133+$E134)</f>
        <v>786.60000000000014</v>
      </c>
      <c r="T134" s="34">
        <f t="shared" ref="T134:T155" si="49">IF(R133="y",1,T133+1)</f>
        <v>45</v>
      </c>
      <c r="U134" s="85" t="s">
        <v>714</v>
      </c>
      <c r="V134">
        <f t="shared" ref="V134:V155" si="50">IF(U133="y",$E134,V133+$E134)</f>
        <v>321</v>
      </c>
      <c r="W134" s="34">
        <f t="shared" ref="W134:W155" si="51">IF(U133="y",1,W133+1)</f>
        <v>14</v>
      </c>
      <c r="X134" s="7" t="s">
        <v>714</v>
      </c>
      <c r="Y134" s="27">
        <f t="shared" ref="Y134:Y155" si="52">IF(X133="y",$E134,Y133+$E134)</f>
        <v>255.40000000000003</v>
      </c>
      <c r="Z134" s="34">
        <f t="shared" ref="Z134:Z155" si="53">IF(X133="y",1,Z133+1)</f>
        <v>11</v>
      </c>
      <c r="AA134" s="30">
        <f t="shared" si="34"/>
        <v>76.3</v>
      </c>
      <c r="AB134">
        <f t="shared" si="35"/>
        <v>122.09999999999998</v>
      </c>
      <c r="AC134">
        <f t="shared" si="36"/>
        <v>166.5</v>
      </c>
      <c r="AD134" s="27">
        <f t="shared" si="37"/>
        <v>246.80000000000004</v>
      </c>
      <c r="AE134">
        <f t="shared" si="38"/>
        <v>321</v>
      </c>
      <c r="AF134" s="34">
        <f t="shared" si="39"/>
        <v>554.59999999999991</v>
      </c>
    </row>
    <row r="135" spans="1:32" x14ac:dyDescent="0.15">
      <c r="A135" s="74" t="s">
        <v>945</v>
      </c>
      <c r="C135" s="16">
        <v>43771</v>
      </c>
      <c r="D135">
        <v>130</v>
      </c>
      <c r="E135" s="30">
        <v>0</v>
      </c>
      <c r="F135">
        <v>2305</v>
      </c>
      <c r="H135" s="6">
        <f t="shared" si="42"/>
        <v>17.73076923076923</v>
      </c>
      <c r="I135" s="50" t="s">
        <v>1092</v>
      </c>
      <c r="J135" t="s">
        <v>759</v>
      </c>
      <c r="K135" t="s">
        <v>714</v>
      </c>
      <c r="L135" s="30" t="str">
        <f t="shared" si="43"/>
        <v>y</v>
      </c>
      <c r="M135">
        <f t="shared" si="44"/>
        <v>321</v>
      </c>
      <c r="N135">
        <f t="shared" si="45"/>
        <v>15</v>
      </c>
      <c r="O135" s="32" t="s">
        <v>714</v>
      </c>
      <c r="P135">
        <f t="shared" si="46"/>
        <v>246.80000000000004</v>
      </c>
      <c r="Q135">
        <f t="shared" si="47"/>
        <v>11</v>
      </c>
      <c r="S135">
        <f t="shared" si="48"/>
        <v>0</v>
      </c>
      <c r="T135" s="34">
        <f t="shared" si="49"/>
        <v>1</v>
      </c>
      <c r="V135">
        <f t="shared" si="50"/>
        <v>0</v>
      </c>
      <c r="W135" s="34">
        <f t="shared" si="51"/>
        <v>1</v>
      </c>
      <c r="X135" s="7" t="s">
        <v>714</v>
      </c>
      <c r="Y135">
        <f t="shared" si="52"/>
        <v>0</v>
      </c>
      <c r="Z135" s="34">
        <f t="shared" si="53"/>
        <v>1</v>
      </c>
      <c r="AA135" s="30">
        <f t="shared" ref="AA135:AA155" si="54">SUM(E133:E135)</f>
        <v>48.400000000000006</v>
      </c>
      <c r="AB135">
        <f t="shared" si="35"/>
        <v>101.10000000000001</v>
      </c>
      <c r="AC135">
        <f t="shared" si="36"/>
        <v>149.30000000000001</v>
      </c>
      <c r="AD135">
        <f t="shared" si="37"/>
        <v>220.10000000000002</v>
      </c>
      <c r="AE135">
        <f t="shared" si="38"/>
        <v>309.8</v>
      </c>
      <c r="AF135" s="34">
        <f t="shared" si="39"/>
        <v>544.59999999999991</v>
      </c>
    </row>
    <row r="136" spans="1:32" x14ac:dyDescent="0.15">
      <c r="A136" s="73"/>
      <c r="C136" s="16">
        <v>43772</v>
      </c>
      <c r="D136">
        <v>131</v>
      </c>
      <c r="E136" s="30">
        <v>21.6</v>
      </c>
      <c r="F136">
        <v>2326.6</v>
      </c>
      <c r="H136" s="6">
        <f t="shared" si="42"/>
        <v>17.760305343511451</v>
      </c>
      <c r="I136" s="30" t="s">
        <v>968</v>
      </c>
      <c r="J136" t="s">
        <v>759</v>
      </c>
      <c r="K136" t="s">
        <v>759</v>
      </c>
      <c r="L136" s="30" t="str">
        <f t="shared" si="43"/>
        <v/>
      </c>
      <c r="M136">
        <f t="shared" si="44"/>
        <v>21.6</v>
      </c>
      <c r="N136">
        <f t="shared" si="45"/>
        <v>1</v>
      </c>
      <c r="O136" s="30" t="str">
        <f t="shared" si="41"/>
        <v/>
      </c>
      <c r="P136">
        <f t="shared" si="46"/>
        <v>21.6</v>
      </c>
      <c r="Q136">
        <f t="shared" si="47"/>
        <v>1</v>
      </c>
      <c r="S136">
        <f t="shared" si="48"/>
        <v>21.6</v>
      </c>
      <c r="T136" s="34">
        <f t="shared" si="49"/>
        <v>2</v>
      </c>
      <c r="V136">
        <f t="shared" si="50"/>
        <v>21.6</v>
      </c>
      <c r="W136" s="34">
        <f t="shared" si="51"/>
        <v>2</v>
      </c>
      <c r="Y136">
        <f t="shared" si="52"/>
        <v>21.6</v>
      </c>
      <c r="Z136" s="34">
        <f t="shared" si="53"/>
        <v>1</v>
      </c>
      <c r="AA136" s="30">
        <f t="shared" si="54"/>
        <v>41.900000000000006</v>
      </c>
      <c r="AB136">
        <f t="shared" si="35"/>
        <v>97.9</v>
      </c>
      <c r="AC136">
        <f t="shared" si="36"/>
        <v>143.69999999999999</v>
      </c>
      <c r="AD136">
        <f t="shared" si="37"/>
        <v>213.7</v>
      </c>
      <c r="AE136">
        <f t="shared" si="38"/>
        <v>300.60000000000002</v>
      </c>
      <c r="AF136" s="34">
        <f t="shared" si="39"/>
        <v>549.70000000000005</v>
      </c>
    </row>
    <row r="137" spans="1:32" x14ac:dyDescent="0.15">
      <c r="A137" s="73"/>
      <c r="C137" s="16">
        <v>43773</v>
      </c>
      <c r="D137">
        <v>132</v>
      </c>
      <c r="E137" s="30">
        <v>26.1</v>
      </c>
      <c r="F137">
        <v>2352.6999999999998</v>
      </c>
      <c r="H137" s="6">
        <f t="shared" si="42"/>
        <v>17.823484848484846</v>
      </c>
      <c r="I137" s="30" t="s">
        <v>967</v>
      </c>
      <c r="J137" t="s">
        <v>759</v>
      </c>
      <c r="K137" t="s">
        <v>759</v>
      </c>
      <c r="L137" s="30" t="str">
        <f t="shared" si="43"/>
        <v/>
      </c>
      <c r="M137">
        <f t="shared" si="44"/>
        <v>47.7</v>
      </c>
      <c r="N137">
        <f t="shared" si="45"/>
        <v>2</v>
      </c>
      <c r="O137" s="30" t="str">
        <f t="shared" si="41"/>
        <v/>
      </c>
      <c r="P137">
        <f t="shared" si="46"/>
        <v>47.7</v>
      </c>
      <c r="Q137">
        <f t="shared" si="47"/>
        <v>2</v>
      </c>
      <c r="S137">
        <f t="shared" si="48"/>
        <v>47.7</v>
      </c>
      <c r="T137" s="34">
        <f t="shared" si="49"/>
        <v>3</v>
      </c>
      <c r="V137">
        <f t="shared" si="50"/>
        <v>47.7</v>
      </c>
      <c r="W137" s="34">
        <f t="shared" si="51"/>
        <v>3</v>
      </c>
      <c r="Y137">
        <f t="shared" si="52"/>
        <v>47.7</v>
      </c>
      <c r="Z137" s="34">
        <f t="shared" si="53"/>
        <v>2</v>
      </c>
      <c r="AA137" s="30">
        <f t="shared" si="54"/>
        <v>47.7</v>
      </c>
      <c r="AB137">
        <f t="shared" ref="AB137:AB155" si="55">SUM(E133:E137)</f>
        <v>96.1</v>
      </c>
      <c r="AC137">
        <f t="shared" si="36"/>
        <v>148.80000000000001</v>
      </c>
      <c r="AD137">
        <f t="shared" si="37"/>
        <v>214.2</v>
      </c>
      <c r="AE137">
        <f t="shared" si="38"/>
        <v>303.10000000000008</v>
      </c>
      <c r="AF137" s="34">
        <f t="shared" si="39"/>
        <v>551.70000000000005</v>
      </c>
    </row>
    <row r="138" spans="1:32" s="39" customFormat="1" x14ac:dyDescent="0.15">
      <c r="A138" s="75"/>
      <c r="B138" s="39" t="s">
        <v>513</v>
      </c>
      <c r="C138" s="41">
        <v>43774</v>
      </c>
      <c r="D138" s="39">
        <v>133</v>
      </c>
      <c r="E138" s="43">
        <v>23.8</v>
      </c>
      <c r="F138" s="39">
        <v>2376.5</v>
      </c>
      <c r="H138" s="42">
        <f t="shared" si="42"/>
        <v>17.868421052631579</v>
      </c>
      <c r="I138" s="43" t="s">
        <v>969</v>
      </c>
      <c r="J138" s="39" t="s">
        <v>759</v>
      </c>
      <c r="K138" s="39" t="s">
        <v>714</v>
      </c>
      <c r="L138" s="43" t="str">
        <f t="shared" si="43"/>
        <v/>
      </c>
      <c r="M138" s="39">
        <f t="shared" si="44"/>
        <v>71.5</v>
      </c>
      <c r="N138" s="39">
        <f t="shared" si="45"/>
        <v>3</v>
      </c>
      <c r="O138" s="43" t="str">
        <f t="shared" si="41"/>
        <v/>
      </c>
      <c r="P138" s="39">
        <f t="shared" si="46"/>
        <v>71.5</v>
      </c>
      <c r="Q138" s="39">
        <f t="shared" si="47"/>
        <v>3</v>
      </c>
      <c r="R138" s="43"/>
      <c r="S138" s="39">
        <f t="shared" si="48"/>
        <v>71.5</v>
      </c>
      <c r="T138" s="53">
        <f t="shared" si="49"/>
        <v>4</v>
      </c>
      <c r="V138" s="39">
        <f t="shared" si="50"/>
        <v>71.5</v>
      </c>
      <c r="W138" s="53">
        <f t="shared" si="51"/>
        <v>4</v>
      </c>
      <c r="X138" s="40" t="s">
        <v>714</v>
      </c>
      <c r="Y138" s="39">
        <f t="shared" si="52"/>
        <v>71.5</v>
      </c>
      <c r="Z138" s="53">
        <f t="shared" si="53"/>
        <v>3</v>
      </c>
      <c r="AA138" s="43">
        <f t="shared" si="54"/>
        <v>71.5</v>
      </c>
      <c r="AB138" s="39">
        <f t="shared" si="55"/>
        <v>91.8</v>
      </c>
      <c r="AC138" s="39">
        <f t="shared" si="36"/>
        <v>147.80000000000001</v>
      </c>
      <c r="AD138" s="39">
        <f t="shared" si="37"/>
        <v>220.8</v>
      </c>
      <c r="AE138" s="39">
        <f t="shared" si="38"/>
        <v>318.30000000000007</v>
      </c>
      <c r="AF138" s="53">
        <f t="shared" si="39"/>
        <v>547.5</v>
      </c>
    </row>
    <row r="139" spans="1:32" x14ac:dyDescent="0.15">
      <c r="A139" s="73"/>
      <c r="C139" s="16">
        <v>43775</v>
      </c>
      <c r="D139">
        <v>134</v>
      </c>
      <c r="E139" s="30">
        <v>18.5</v>
      </c>
      <c r="F139">
        <v>2395</v>
      </c>
      <c r="H139" s="6">
        <f t="shared" si="42"/>
        <v>17.873134328358208</v>
      </c>
      <c r="I139" s="30" t="s">
        <v>1111</v>
      </c>
      <c r="J139" s="28" t="s">
        <v>714</v>
      </c>
      <c r="K139" s="28" t="s">
        <v>759</v>
      </c>
      <c r="L139" s="30" t="str">
        <f t="shared" si="43"/>
        <v/>
      </c>
      <c r="M139">
        <f t="shared" si="44"/>
        <v>90</v>
      </c>
      <c r="N139">
        <f t="shared" si="45"/>
        <v>4</v>
      </c>
      <c r="O139" s="30" t="str">
        <f t="shared" si="41"/>
        <v/>
      </c>
      <c r="P139">
        <f t="shared" si="46"/>
        <v>90</v>
      </c>
      <c r="Q139">
        <f t="shared" si="47"/>
        <v>4</v>
      </c>
      <c r="S139">
        <f t="shared" si="48"/>
        <v>90</v>
      </c>
      <c r="T139" s="34">
        <f t="shared" si="49"/>
        <v>5</v>
      </c>
      <c r="V139">
        <f t="shared" si="50"/>
        <v>90</v>
      </c>
      <c r="W139" s="34">
        <f t="shared" si="51"/>
        <v>5</v>
      </c>
      <c r="X139" s="29" t="s">
        <v>714</v>
      </c>
      <c r="Y139">
        <f t="shared" si="52"/>
        <v>18.5</v>
      </c>
      <c r="Z139" s="34">
        <f t="shared" si="53"/>
        <v>1</v>
      </c>
      <c r="AA139" s="30">
        <f t="shared" si="54"/>
        <v>68.400000000000006</v>
      </c>
      <c r="AB139">
        <f t="shared" si="55"/>
        <v>90</v>
      </c>
      <c r="AC139">
        <f t="shared" ref="AC139:AC155" si="56">SUM(E133:E139)</f>
        <v>138.39999999999998</v>
      </c>
      <c r="AD139">
        <f t="shared" si="37"/>
        <v>212.1</v>
      </c>
      <c r="AE139">
        <f t="shared" si="38"/>
        <v>310.10000000000002</v>
      </c>
      <c r="AF139" s="34">
        <f t="shared" si="39"/>
        <v>542.70000000000005</v>
      </c>
    </row>
    <row r="140" spans="1:32" x14ac:dyDescent="0.15">
      <c r="A140" s="73"/>
      <c r="C140" s="16">
        <v>43776</v>
      </c>
      <c r="D140">
        <v>135</v>
      </c>
      <c r="E140" s="30">
        <v>27.5</v>
      </c>
      <c r="F140">
        <v>2422.5</v>
      </c>
      <c r="H140" s="6">
        <f t="shared" si="42"/>
        <v>17.944444444444443</v>
      </c>
      <c r="I140" s="30" t="s">
        <v>1112</v>
      </c>
      <c r="J140" s="28" t="s">
        <v>714</v>
      </c>
      <c r="K140" s="28" t="s">
        <v>759</v>
      </c>
      <c r="L140" s="30" t="str">
        <f t="shared" si="43"/>
        <v/>
      </c>
      <c r="M140">
        <f t="shared" si="44"/>
        <v>117.5</v>
      </c>
      <c r="N140">
        <f t="shared" si="45"/>
        <v>5</v>
      </c>
      <c r="O140" s="30" t="str">
        <f t="shared" si="41"/>
        <v/>
      </c>
      <c r="P140">
        <f t="shared" si="46"/>
        <v>117.5</v>
      </c>
      <c r="Q140">
        <f t="shared" si="47"/>
        <v>5</v>
      </c>
      <c r="S140">
        <f t="shared" si="48"/>
        <v>117.5</v>
      </c>
      <c r="T140" s="34">
        <f t="shared" si="49"/>
        <v>6</v>
      </c>
      <c r="V140">
        <f t="shared" si="50"/>
        <v>117.5</v>
      </c>
      <c r="W140" s="34">
        <f t="shared" si="51"/>
        <v>6</v>
      </c>
      <c r="Y140">
        <f t="shared" si="52"/>
        <v>27.5</v>
      </c>
      <c r="Z140" s="34">
        <f t="shared" si="53"/>
        <v>1</v>
      </c>
      <c r="AA140" s="30">
        <f t="shared" si="54"/>
        <v>69.8</v>
      </c>
      <c r="AB140">
        <f t="shared" si="55"/>
        <v>117.5</v>
      </c>
      <c r="AC140">
        <f t="shared" si="56"/>
        <v>137.80000000000001</v>
      </c>
      <c r="AD140">
        <f t="shared" si="37"/>
        <v>218.60000000000002</v>
      </c>
      <c r="AE140">
        <f t="shared" si="38"/>
        <v>309.59999999999997</v>
      </c>
      <c r="AF140" s="34">
        <f t="shared" si="39"/>
        <v>555.80000000000007</v>
      </c>
    </row>
    <row r="141" spans="1:32" x14ac:dyDescent="0.15">
      <c r="A141" s="73"/>
      <c r="C141" s="16">
        <v>43777</v>
      </c>
      <c r="D141">
        <v>136</v>
      </c>
      <c r="E141" s="30">
        <v>26.1</v>
      </c>
      <c r="F141">
        <v>2448.6</v>
      </c>
      <c r="H141" s="6">
        <f t="shared" si="42"/>
        <v>18.004411764705882</v>
      </c>
      <c r="I141" s="30" t="s">
        <v>1113</v>
      </c>
      <c r="J141" s="28" t="s">
        <v>714</v>
      </c>
      <c r="K141" s="28" t="s">
        <v>759</v>
      </c>
      <c r="L141" s="30" t="str">
        <f t="shared" si="43"/>
        <v/>
      </c>
      <c r="M141">
        <f t="shared" si="44"/>
        <v>143.6</v>
      </c>
      <c r="N141">
        <f t="shared" si="45"/>
        <v>6</v>
      </c>
      <c r="O141" s="30" t="str">
        <f t="shared" si="41"/>
        <v/>
      </c>
      <c r="P141">
        <f t="shared" si="46"/>
        <v>143.6</v>
      </c>
      <c r="Q141">
        <f t="shared" si="47"/>
        <v>6</v>
      </c>
      <c r="S141">
        <f t="shared" si="48"/>
        <v>143.6</v>
      </c>
      <c r="T141" s="34">
        <f t="shared" si="49"/>
        <v>7</v>
      </c>
      <c r="V141">
        <f t="shared" si="50"/>
        <v>143.6</v>
      </c>
      <c r="W141" s="34">
        <f t="shared" si="51"/>
        <v>7</v>
      </c>
      <c r="Y141">
        <f t="shared" si="52"/>
        <v>53.6</v>
      </c>
      <c r="Z141" s="34">
        <f t="shared" si="53"/>
        <v>2</v>
      </c>
      <c r="AA141" s="30">
        <f t="shared" si="54"/>
        <v>72.099999999999994</v>
      </c>
      <c r="AB141">
        <f t="shared" si="55"/>
        <v>122</v>
      </c>
      <c r="AC141">
        <f t="shared" si="56"/>
        <v>143.6</v>
      </c>
      <c r="AD141">
        <f t="shared" si="37"/>
        <v>219.9</v>
      </c>
      <c r="AE141">
        <f t="shared" si="38"/>
        <v>310.10000000000002</v>
      </c>
      <c r="AF141" s="34">
        <f t="shared" si="39"/>
        <v>581.90000000000009</v>
      </c>
    </row>
    <row r="142" spans="1:32" x14ac:dyDescent="0.15">
      <c r="A142" s="74" t="s">
        <v>946</v>
      </c>
      <c r="C142" s="16">
        <v>43778</v>
      </c>
      <c r="D142">
        <v>137</v>
      </c>
      <c r="E142" s="30">
        <v>27.5</v>
      </c>
      <c r="F142">
        <v>2476.1</v>
      </c>
      <c r="H142" s="6">
        <f t="shared" si="42"/>
        <v>18.073722627737226</v>
      </c>
      <c r="I142" s="30" t="s">
        <v>1114</v>
      </c>
      <c r="J142" s="28" t="s">
        <v>759</v>
      </c>
      <c r="K142" s="28" t="s">
        <v>759</v>
      </c>
      <c r="L142" s="30" t="str">
        <f t="shared" si="43"/>
        <v/>
      </c>
      <c r="M142">
        <f t="shared" si="44"/>
        <v>171.1</v>
      </c>
      <c r="N142">
        <f t="shared" si="45"/>
        <v>7</v>
      </c>
      <c r="O142" s="30" t="str">
        <f t="shared" si="41"/>
        <v/>
      </c>
      <c r="P142">
        <f t="shared" si="46"/>
        <v>171.1</v>
      </c>
      <c r="Q142">
        <f t="shared" si="47"/>
        <v>7</v>
      </c>
      <c r="S142">
        <f t="shared" si="48"/>
        <v>171.1</v>
      </c>
      <c r="T142" s="34">
        <f t="shared" si="49"/>
        <v>8</v>
      </c>
      <c r="V142">
        <f t="shared" si="50"/>
        <v>171.1</v>
      </c>
      <c r="W142" s="34">
        <f t="shared" si="51"/>
        <v>8</v>
      </c>
      <c r="Y142">
        <f t="shared" si="52"/>
        <v>81.099999999999994</v>
      </c>
      <c r="Z142" s="34">
        <f t="shared" si="53"/>
        <v>3</v>
      </c>
      <c r="AA142" s="30">
        <f t="shared" si="54"/>
        <v>81.099999999999994</v>
      </c>
      <c r="AB142">
        <f t="shared" si="55"/>
        <v>123.4</v>
      </c>
      <c r="AC142">
        <f t="shared" si="56"/>
        <v>171.1</v>
      </c>
      <c r="AD142">
        <f t="shared" ref="AD142:AD155" si="57">SUM(E133:E142)</f>
        <v>219.49999999999997</v>
      </c>
      <c r="AE142">
        <f t="shared" si="38"/>
        <v>320.40000000000003</v>
      </c>
      <c r="AF142" s="34">
        <f t="shared" si="39"/>
        <v>596.1</v>
      </c>
    </row>
    <row r="143" spans="1:32" ht="16" x14ac:dyDescent="0.2">
      <c r="A143" s="73"/>
      <c r="B143" s="7" t="s">
        <v>1110</v>
      </c>
      <c r="C143" s="16">
        <v>43779</v>
      </c>
      <c r="D143">
        <v>138</v>
      </c>
      <c r="E143" s="30">
        <v>30.2</v>
      </c>
      <c r="F143">
        <v>2506.3000000000002</v>
      </c>
      <c r="H143" s="6">
        <f t="shared" si="42"/>
        <v>18.161594202898552</v>
      </c>
      <c r="I143" s="30" t="s">
        <v>1115</v>
      </c>
      <c r="J143" s="7" t="s">
        <v>759</v>
      </c>
      <c r="K143" s="7" t="s">
        <v>759</v>
      </c>
      <c r="L143" s="30" t="str">
        <f t="shared" si="43"/>
        <v/>
      </c>
      <c r="M143">
        <f t="shared" si="44"/>
        <v>201.29999999999998</v>
      </c>
      <c r="N143">
        <f t="shared" si="45"/>
        <v>8</v>
      </c>
      <c r="O143" s="30" t="str">
        <f t="shared" si="41"/>
        <v/>
      </c>
      <c r="P143">
        <f t="shared" si="46"/>
        <v>201.29999999999998</v>
      </c>
      <c r="Q143">
        <f t="shared" si="47"/>
        <v>8</v>
      </c>
      <c r="S143">
        <f t="shared" si="48"/>
        <v>201.29999999999998</v>
      </c>
      <c r="T143" s="34">
        <f t="shared" si="49"/>
        <v>9</v>
      </c>
      <c r="V143">
        <f t="shared" si="50"/>
        <v>201.29999999999998</v>
      </c>
      <c r="W143" s="34">
        <f t="shared" si="51"/>
        <v>9</v>
      </c>
      <c r="Y143">
        <f t="shared" si="52"/>
        <v>111.3</v>
      </c>
      <c r="Z143" s="34">
        <f t="shared" si="53"/>
        <v>4</v>
      </c>
      <c r="AA143" s="36">
        <f t="shared" si="54"/>
        <v>83.8</v>
      </c>
      <c r="AB143" s="27">
        <f t="shared" si="55"/>
        <v>129.79999999999998</v>
      </c>
      <c r="AC143" s="27">
        <f t="shared" si="56"/>
        <v>179.7</v>
      </c>
      <c r="AD143">
        <f t="shared" si="57"/>
        <v>221.6</v>
      </c>
      <c r="AE143" s="27">
        <f t="shared" si="38"/>
        <v>323.39999999999998</v>
      </c>
      <c r="AF143" s="34">
        <f t="shared" si="39"/>
        <v>603.60000000000014</v>
      </c>
    </row>
    <row r="144" spans="1:32" x14ac:dyDescent="0.15">
      <c r="A144" s="73"/>
      <c r="C144" s="16">
        <v>43780</v>
      </c>
      <c r="D144">
        <v>139</v>
      </c>
      <c r="E144" s="30">
        <v>9.1</v>
      </c>
      <c r="F144">
        <v>2515.4</v>
      </c>
      <c r="H144" s="6">
        <f t="shared" si="42"/>
        <v>18.096402877697841</v>
      </c>
      <c r="I144" s="32" t="s">
        <v>1118</v>
      </c>
      <c r="J144" s="7" t="s">
        <v>759</v>
      </c>
      <c r="K144" s="7" t="s">
        <v>759</v>
      </c>
      <c r="L144" s="30" t="str">
        <f t="shared" si="43"/>
        <v/>
      </c>
      <c r="M144">
        <f t="shared" si="44"/>
        <v>210.39999999999998</v>
      </c>
      <c r="N144">
        <f t="shared" si="45"/>
        <v>9</v>
      </c>
      <c r="O144" s="30" t="str">
        <f t="shared" si="41"/>
        <v>y</v>
      </c>
      <c r="P144">
        <f t="shared" si="46"/>
        <v>210.39999999999998</v>
      </c>
      <c r="Q144">
        <f t="shared" si="47"/>
        <v>9</v>
      </c>
      <c r="S144">
        <f t="shared" si="48"/>
        <v>210.39999999999998</v>
      </c>
      <c r="T144" s="34">
        <f t="shared" si="49"/>
        <v>10</v>
      </c>
      <c r="V144">
        <f t="shared" si="50"/>
        <v>210.39999999999998</v>
      </c>
      <c r="W144" s="34">
        <f t="shared" si="51"/>
        <v>10</v>
      </c>
      <c r="Y144">
        <f t="shared" si="52"/>
        <v>120.39999999999999</v>
      </c>
      <c r="Z144" s="34">
        <f t="shared" si="53"/>
        <v>5</v>
      </c>
      <c r="AA144" s="30">
        <f t="shared" si="54"/>
        <v>66.8</v>
      </c>
      <c r="AB144">
        <f t="shared" si="55"/>
        <v>120.39999999999999</v>
      </c>
      <c r="AC144">
        <f t="shared" si="56"/>
        <v>162.69999999999999</v>
      </c>
      <c r="AD144">
        <f t="shared" si="57"/>
        <v>210.39999999999998</v>
      </c>
      <c r="AE144">
        <f t="shared" si="38"/>
        <v>311.50000000000006</v>
      </c>
      <c r="AF144" s="34">
        <f t="shared" si="39"/>
        <v>589.70000000000016</v>
      </c>
    </row>
    <row r="145" spans="1:32" s="39" customFormat="1" x14ac:dyDescent="0.15">
      <c r="A145" s="75"/>
      <c r="C145" s="41">
        <v>43781</v>
      </c>
      <c r="D145" s="39">
        <v>140</v>
      </c>
      <c r="E145" s="43">
        <v>19.2</v>
      </c>
      <c r="F145" s="39">
        <v>2534.6</v>
      </c>
      <c r="H145" s="42">
        <f t="shared" si="42"/>
        <v>18.104285714285712</v>
      </c>
      <c r="I145" s="43" t="s">
        <v>1119</v>
      </c>
      <c r="J145" s="40" t="s">
        <v>759</v>
      </c>
      <c r="K145" s="40" t="s">
        <v>759</v>
      </c>
      <c r="L145" s="43" t="str">
        <f t="shared" si="43"/>
        <v/>
      </c>
      <c r="M145" s="39">
        <f t="shared" si="44"/>
        <v>229.59999999999997</v>
      </c>
      <c r="N145" s="39">
        <f t="shared" si="45"/>
        <v>10</v>
      </c>
      <c r="O145" s="43" t="str">
        <f t="shared" si="41"/>
        <v/>
      </c>
      <c r="P145" s="39">
        <f t="shared" si="46"/>
        <v>19.2</v>
      </c>
      <c r="Q145" s="39">
        <f t="shared" si="47"/>
        <v>1</v>
      </c>
      <c r="R145" s="43"/>
      <c r="S145" s="39">
        <f t="shared" si="48"/>
        <v>229.59999999999997</v>
      </c>
      <c r="T145" s="53">
        <f t="shared" si="49"/>
        <v>11</v>
      </c>
      <c r="V145" s="39">
        <f t="shared" si="50"/>
        <v>229.59999999999997</v>
      </c>
      <c r="W145" s="53">
        <f t="shared" si="51"/>
        <v>11</v>
      </c>
      <c r="Y145" s="39">
        <f t="shared" si="52"/>
        <v>139.6</v>
      </c>
      <c r="Z145" s="53">
        <f t="shared" si="53"/>
        <v>6</v>
      </c>
      <c r="AA145" s="43">
        <f t="shared" si="54"/>
        <v>58.5</v>
      </c>
      <c r="AB145" s="39">
        <f t="shared" si="55"/>
        <v>112.1</v>
      </c>
      <c r="AC145" s="39">
        <f t="shared" si="56"/>
        <v>158.09999999999997</v>
      </c>
      <c r="AD145" s="39">
        <f t="shared" si="57"/>
        <v>229.59999999999997</v>
      </c>
      <c r="AE145" s="39">
        <f t="shared" si="38"/>
        <v>305.90000000000003</v>
      </c>
      <c r="AF145" s="53">
        <f t="shared" si="39"/>
        <v>586.9000000000002</v>
      </c>
    </row>
    <row r="146" spans="1:32" x14ac:dyDescent="0.15">
      <c r="A146" s="73"/>
      <c r="B146" s="7" t="s">
        <v>28</v>
      </c>
      <c r="C146" s="16">
        <v>43782</v>
      </c>
      <c r="D146">
        <v>141</v>
      </c>
      <c r="E146" s="30">
        <v>18</v>
      </c>
      <c r="F146">
        <v>2552.6</v>
      </c>
      <c r="H146" s="6">
        <f t="shared" si="42"/>
        <v>18.103546099290778</v>
      </c>
      <c r="I146" s="30" t="s">
        <v>1120</v>
      </c>
      <c r="J146" s="29" t="s">
        <v>759</v>
      </c>
      <c r="K146" s="29" t="s">
        <v>714</v>
      </c>
      <c r="L146" s="30" t="str">
        <f t="shared" si="43"/>
        <v/>
      </c>
      <c r="M146">
        <f t="shared" si="44"/>
        <v>247.59999999999997</v>
      </c>
      <c r="N146">
        <f t="shared" si="45"/>
        <v>11</v>
      </c>
      <c r="O146" s="30" t="str">
        <f t="shared" si="41"/>
        <v/>
      </c>
      <c r="P146">
        <f t="shared" si="46"/>
        <v>37.200000000000003</v>
      </c>
      <c r="Q146">
        <f t="shared" si="47"/>
        <v>2</v>
      </c>
      <c r="S146">
        <f t="shared" si="48"/>
        <v>247.59999999999997</v>
      </c>
      <c r="T146" s="34">
        <f t="shared" si="49"/>
        <v>12</v>
      </c>
      <c r="U146" s="85" t="s">
        <v>714</v>
      </c>
      <c r="V146">
        <f t="shared" si="50"/>
        <v>247.59999999999997</v>
      </c>
      <c r="W146" s="34">
        <f t="shared" si="51"/>
        <v>12</v>
      </c>
      <c r="X146" s="7" t="s">
        <v>714</v>
      </c>
      <c r="Y146">
        <f t="shared" si="52"/>
        <v>157.6</v>
      </c>
      <c r="Z146" s="34">
        <f t="shared" si="53"/>
        <v>7</v>
      </c>
      <c r="AA146" s="30">
        <f t="shared" si="54"/>
        <v>46.3</v>
      </c>
      <c r="AB146">
        <f t="shared" si="55"/>
        <v>104</v>
      </c>
      <c r="AC146">
        <f t="shared" si="56"/>
        <v>157.6</v>
      </c>
      <c r="AD146">
        <f t="shared" si="57"/>
        <v>225.99999999999997</v>
      </c>
      <c r="AE146">
        <f t="shared" ref="AE146:AE155" si="58">SUM(E133:E146)</f>
        <v>295.99999999999994</v>
      </c>
      <c r="AF146" s="34">
        <f t="shared" si="39"/>
        <v>582.90000000000009</v>
      </c>
    </row>
    <row r="147" spans="1:32" x14ac:dyDescent="0.15">
      <c r="A147" s="73"/>
      <c r="C147" s="16">
        <v>43783</v>
      </c>
      <c r="D147">
        <v>142</v>
      </c>
      <c r="E147" s="30">
        <v>14.5</v>
      </c>
      <c r="F147">
        <v>2567.1</v>
      </c>
      <c r="H147" s="6">
        <f t="shared" si="42"/>
        <v>18.078169014084505</v>
      </c>
      <c r="I147" s="30" t="s">
        <v>1121</v>
      </c>
      <c r="J147" s="29" t="s">
        <v>759</v>
      </c>
      <c r="K147" s="29" t="s">
        <v>714</v>
      </c>
      <c r="L147" s="30" t="str">
        <f t="shared" si="43"/>
        <v/>
      </c>
      <c r="M147">
        <f t="shared" si="44"/>
        <v>262.09999999999997</v>
      </c>
      <c r="N147">
        <f t="shared" si="45"/>
        <v>12</v>
      </c>
      <c r="O147" s="30" t="str">
        <f t="shared" si="41"/>
        <v/>
      </c>
      <c r="P147">
        <f t="shared" si="46"/>
        <v>51.7</v>
      </c>
      <c r="Q147">
        <f t="shared" si="47"/>
        <v>3</v>
      </c>
      <c r="S147">
        <f t="shared" si="48"/>
        <v>262.09999999999997</v>
      </c>
      <c r="T147" s="34">
        <f t="shared" si="49"/>
        <v>13</v>
      </c>
      <c r="V147">
        <f t="shared" si="50"/>
        <v>14.5</v>
      </c>
      <c r="W147" s="34">
        <f t="shared" si="51"/>
        <v>1</v>
      </c>
      <c r="Y147">
        <f t="shared" si="52"/>
        <v>14.5</v>
      </c>
      <c r="Z147" s="34">
        <f t="shared" si="53"/>
        <v>1</v>
      </c>
      <c r="AA147" s="30">
        <f t="shared" si="54"/>
        <v>51.7</v>
      </c>
      <c r="AB147">
        <f t="shared" si="55"/>
        <v>91</v>
      </c>
      <c r="AC147">
        <f t="shared" si="56"/>
        <v>144.6</v>
      </c>
      <c r="AD147">
        <f t="shared" si="57"/>
        <v>214.39999999999998</v>
      </c>
      <c r="AE147">
        <f t="shared" si="58"/>
        <v>282.39999999999998</v>
      </c>
      <c r="AF147" s="34">
        <f t="shared" si="39"/>
        <v>583.10000000000014</v>
      </c>
    </row>
    <row r="148" spans="1:32" x14ac:dyDescent="0.15">
      <c r="A148" s="74" t="s">
        <v>947</v>
      </c>
      <c r="C148" s="16">
        <v>43784</v>
      </c>
      <c r="D148">
        <v>143</v>
      </c>
      <c r="E148" s="30">
        <v>15.5</v>
      </c>
      <c r="F148">
        <v>2582.6</v>
      </c>
      <c r="H148" s="6">
        <f t="shared" si="42"/>
        <v>18.060139860139859</v>
      </c>
      <c r="I148" s="30" t="s">
        <v>1122</v>
      </c>
      <c r="J148" s="29" t="s">
        <v>759</v>
      </c>
      <c r="K148" s="29" t="s">
        <v>759</v>
      </c>
      <c r="L148" s="30" t="str">
        <f t="shared" si="43"/>
        <v/>
      </c>
      <c r="M148">
        <f t="shared" si="44"/>
        <v>277.59999999999997</v>
      </c>
      <c r="N148">
        <f t="shared" si="45"/>
        <v>13</v>
      </c>
      <c r="O148" s="30" t="str">
        <f t="shared" si="41"/>
        <v/>
      </c>
      <c r="P148">
        <f t="shared" si="46"/>
        <v>67.2</v>
      </c>
      <c r="Q148">
        <f t="shared" si="47"/>
        <v>4</v>
      </c>
      <c r="S148">
        <f t="shared" si="48"/>
        <v>277.59999999999997</v>
      </c>
      <c r="T148" s="34">
        <f t="shared" si="49"/>
        <v>14</v>
      </c>
      <c r="V148">
        <f t="shared" si="50"/>
        <v>30</v>
      </c>
      <c r="W148" s="34">
        <f t="shared" si="51"/>
        <v>2</v>
      </c>
      <c r="Y148">
        <f t="shared" si="52"/>
        <v>30</v>
      </c>
      <c r="Z148" s="34">
        <f t="shared" si="53"/>
        <v>2</v>
      </c>
      <c r="AA148" s="30">
        <f t="shared" si="54"/>
        <v>48</v>
      </c>
      <c r="AB148">
        <f t="shared" si="55"/>
        <v>76.3</v>
      </c>
      <c r="AC148">
        <f t="shared" si="56"/>
        <v>134</v>
      </c>
      <c r="AD148">
        <f t="shared" si="57"/>
        <v>206.09999999999997</v>
      </c>
      <c r="AE148">
        <f t="shared" si="58"/>
        <v>277.59999999999997</v>
      </c>
      <c r="AF148" s="34">
        <f t="shared" si="39"/>
        <v>598.60000000000014</v>
      </c>
    </row>
    <row r="149" spans="1:32" ht="16" x14ac:dyDescent="0.2">
      <c r="A149" s="74" t="s">
        <v>1106</v>
      </c>
      <c r="C149" s="16">
        <v>43785</v>
      </c>
      <c r="D149">
        <v>144</v>
      </c>
      <c r="E149" s="30">
        <v>26.4</v>
      </c>
      <c r="F149">
        <v>2609</v>
      </c>
      <c r="H149" s="6">
        <f t="shared" si="42"/>
        <v>18.118055555555557</v>
      </c>
      <c r="I149" s="30" t="s">
        <v>1123</v>
      </c>
      <c r="J149" s="29" t="s">
        <v>759</v>
      </c>
      <c r="K149" s="29" t="s">
        <v>759</v>
      </c>
      <c r="L149" s="30" t="str">
        <f t="shared" si="43"/>
        <v/>
      </c>
      <c r="M149">
        <f t="shared" si="44"/>
        <v>303.99999999999994</v>
      </c>
      <c r="N149">
        <f t="shared" si="45"/>
        <v>14</v>
      </c>
      <c r="O149" s="30" t="str">
        <f t="shared" si="41"/>
        <v/>
      </c>
      <c r="P149">
        <f t="shared" si="46"/>
        <v>93.6</v>
      </c>
      <c r="Q149">
        <f t="shared" si="47"/>
        <v>5</v>
      </c>
      <c r="S149">
        <f t="shared" si="48"/>
        <v>303.99999999999994</v>
      </c>
      <c r="T149" s="34">
        <f t="shared" si="49"/>
        <v>15</v>
      </c>
      <c r="V149">
        <f t="shared" si="50"/>
        <v>56.4</v>
      </c>
      <c r="W149" s="34">
        <f t="shared" si="51"/>
        <v>3</v>
      </c>
      <c r="Y149">
        <f t="shared" si="52"/>
        <v>56.4</v>
      </c>
      <c r="Z149" s="34">
        <f t="shared" si="53"/>
        <v>3</v>
      </c>
      <c r="AA149" s="30">
        <f t="shared" si="54"/>
        <v>56.4</v>
      </c>
      <c r="AB149">
        <f t="shared" si="55"/>
        <v>93.6</v>
      </c>
      <c r="AC149">
        <f t="shared" si="56"/>
        <v>132.9</v>
      </c>
      <c r="AD149">
        <f t="shared" si="57"/>
        <v>214</v>
      </c>
      <c r="AE149">
        <f t="shared" si="58"/>
        <v>303.99999999999994</v>
      </c>
      <c r="AF149" s="54">
        <f t="shared" si="39"/>
        <v>613.80000000000007</v>
      </c>
    </row>
    <row r="150" spans="1:32" x14ac:dyDescent="0.15">
      <c r="A150" s="74">
        <f>SUM(E124:E154)</f>
        <v>666.40000000000009</v>
      </c>
      <c r="B150" s="7" t="s">
        <v>517</v>
      </c>
      <c r="C150" s="16">
        <v>43786</v>
      </c>
      <c r="D150">
        <v>145</v>
      </c>
      <c r="E150" s="30">
        <v>21.9</v>
      </c>
      <c r="F150">
        <v>2630.9</v>
      </c>
      <c r="H150" s="6">
        <f t="shared" si="42"/>
        <v>18.144137931034482</v>
      </c>
      <c r="I150" s="30" t="s">
        <v>1124</v>
      </c>
      <c r="J150" s="7" t="s">
        <v>759</v>
      </c>
      <c r="K150" s="7" t="s">
        <v>714</v>
      </c>
      <c r="L150" s="30" t="str">
        <f t="shared" si="43"/>
        <v/>
      </c>
      <c r="M150">
        <f t="shared" si="44"/>
        <v>325.89999999999992</v>
      </c>
      <c r="N150">
        <f t="shared" si="45"/>
        <v>15</v>
      </c>
      <c r="O150" s="30" t="str">
        <f t="shared" si="41"/>
        <v/>
      </c>
      <c r="P150">
        <f t="shared" si="46"/>
        <v>115.5</v>
      </c>
      <c r="Q150">
        <f t="shared" si="47"/>
        <v>6</v>
      </c>
      <c r="S150">
        <f t="shared" si="48"/>
        <v>325.89999999999992</v>
      </c>
      <c r="T150" s="34">
        <f t="shared" si="49"/>
        <v>16</v>
      </c>
      <c r="U150" s="85" t="s">
        <v>714</v>
      </c>
      <c r="V150">
        <f t="shared" si="50"/>
        <v>78.3</v>
      </c>
      <c r="W150" s="34">
        <f t="shared" si="51"/>
        <v>4</v>
      </c>
      <c r="X150" s="7" t="s">
        <v>714</v>
      </c>
      <c r="Y150">
        <f t="shared" si="52"/>
        <v>78.3</v>
      </c>
      <c r="Z150" s="34">
        <f t="shared" si="53"/>
        <v>4</v>
      </c>
      <c r="AA150" s="30">
        <f t="shared" si="54"/>
        <v>63.8</v>
      </c>
      <c r="AB150">
        <f t="shared" si="55"/>
        <v>96.300000000000011</v>
      </c>
      <c r="AC150">
        <f t="shared" si="56"/>
        <v>124.6</v>
      </c>
      <c r="AD150">
        <f t="shared" si="57"/>
        <v>208.4</v>
      </c>
      <c r="AE150">
        <f t="shared" si="58"/>
        <v>304.29999999999995</v>
      </c>
      <c r="AF150" s="34">
        <f t="shared" si="39"/>
        <v>604.90000000000009</v>
      </c>
    </row>
    <row r="151" spans="1:32" x14ac:dyDescent="0.15">
      <c r="A151" s="74" t="s">
        <v>1104</v>
      </c>
      <c r="C151" s="16">
        <v>43787</v>
      </c>
      <c r="D151">
        <v>146</v>
      </c>
      <c r="E151" s="30">
        <v>13.7</v>
      </c>
      <c r="F151">
        <v>2644.6</v>
      </c>
      <c r="H151" s="6">
        <f t="shared" si="42"/>
        <v>18.113698630136987</v>
      </c>
      <c r="I151" s="30" t="s">
        <v>1125</v>
      </c>
      <c r="J151" s="7" t="s">
        <v>759</v>
      </c>
      <c r="K151" s="7" t="s">
        <v>759</v>
      </c>
      <c r="L151" s="30" t="str">
        <f t="shared" si="43"/>
        <v/>
      </c>
      <c r="M151">
        <f t="shared" si="44"/>
        <v>339.59999999999991</v>
      </c>
      <c r="N151">
        <f t="shared" si="45"/>
        <v>16</v>
      </c>
      <c r="O151" s="30" t="str">
        <f t="shared" si="41"/>
        <v/>
      </c>
      <c r="P151">
        <f t="shared" si="46"/>
        <v>129.19999999999999</v>
      </c>
      <c r="Q151">
        <f t="shared" si="47"/>
        <v>7</v>
      </c>
      <c r="S151">
        <f t="shared" si="48"/>
        <v>339.59999999999991</v>
      </c>
      <c r="T151" s="34">
        <f t="shared" si="49"/>
        <v>17</v>
      </c>
      <c r="V151">
        <f t="shared" si="50"/>
        <v>13.7</v>
      </c>
      <c r="W151" s="34">
        <f t="shared" si="51"/>
        <v>1</v>
      </c>
      <c r="X151" s="7"/>
      <c r="Y151">
        <f t="shared" si="52"/>
        <v>13.7</v>
      </c>
      <c r="Z151" s="34">
        <f t="shared" si="53"/>
        <v>1</v>
      </c>
      <c r="AA151" s="30">
        <f t="shared" si="54"/>
        <v>62</v>
      </c>
      <c r="AB151">
        <f t="shared" si="55"/>
        <v>92</v>
      </c>
      <c r="AC151">
        <f t="shared" si="56"/>
        <v>129.19999999999999</v>
      </c>
      <c r="AD151">
        <f t="shared" si="57"/>
        <v>196</v>
      </c>
      <c r="AE151">
        <f t="shared" si="58"/>
        <v>291.89999999999992</v>
      </c>
      <c r="AF151" s="34">
        <f t="shared" si="39"/>
        <v>595.00000000000011</v>
      </c>
    </row>
    <row r="152" spans="1:32" s="39" customFormat="1" x14ac:dyDescent="0.15">
      <c r="A152" s="72">
        <f>D155-D124</f>
        <v>31</v>
      </c>
      <c r="C152" s="41">
        <v>43788</v>
      </c>
      <c r="D152" s="39">
        <v>147</v>
      </c>
      <c r="E152" s="43">
        <v>23</v>
      </c>
      <c r="F152" s="39">
        <v>2667.6</v>
      </c>
      <c r="H152" s="42">
        <f t="shared" si="42"/>
        <v>18.146938775510204</v>
      </c>
      <c r="I152" s="43" t="s">
        <v>1126</v>
      </c>
      <c r="J152" s="39" t="s">
        <v>714</v>
      </c>
      <c r="K152" s="39" t="s">
        <v>759</v>
      </c>
      <c r="L152" s="43" t="str">
        <f t="shared" si="43"/>
        <v/>
      </c>
      <c r="M152" s="39">
        <f t="shared" si="44"/>
        <v>362.59999999999991</v>
      </c>
      <c r="N152" s="39">
        <f t="shared" si="45"/>
        <v>17</v>
      </c>
      <c r="O152" s="43" t="str">
        <f t="shared" si="41"/>
        <v/>
      </c>
      <c r="P152" s="39">
        <f t="shared" si="46"/>
        <v>152.19999999999999</v>
      </c>
      <c r="Q152" s="39">
        <f t="shared" si="47"/>
        <v>8</v>
      </c>
      <c r="R152" s="43"/>
      <c r="S152" s="39">
        <f t="shared" si="48"/>
        <v>362.59999999999991</v>
      </c>
      <c r="T152" s="53">
        <f t="shared" si="49"/>
        <v>18</v>
      </c>
      <c r="V152" s="39">
        <f t="shared" si="50"/>
        <v>36.700000000000003</v>
      </c>
      <c r="W152" s="53">
        <f t="shared" si="51"/>
        <v>2</v>
      </c>
      <c r="Y152" s="39">
        <f t="shared" si="52"/>
        <v>36.700000000000003</v>
      </c>
      <c r="Z152" s="53">
        <f t="shared" si="53"/>
        <v>2</v>
      </c>
      <c r="AA152" s="43">
        <f t="shared" si="54"/>
        <v>58.599999999999994</v>
      </c>
      <c r="AB152" s="39">
        <f t="shared" si="55"/>
        <v>100.5</v>
      </c>
      <c r="AC152" s="39">
        <f t="shared" si="56"/>
        <v>133</v>
      </c>
      <c r="AD152" s="39">
        <f t="shared" si="57"/>
        <v>191.5</v>
      </c>
      <c r="AE152" s="39">
        <f t="shared" si="58"/>
        <v>291.09999999999997</v>
      </c>
      <c r="AF152" s="53">
        <f t="shared" si="39"/>
        <v>609.40000000000009</v>
      </c>
    </row>
    <row r="153" spans="1:32" x14ac:dyDescent="0.15">
      <c r="A153" s="81" t="s">
        <v>1105</v>
      </c>
      <c r="C153" s="16">
        <v>43789</v>
      </c>
      <c r="D153">
        <v>148</v>
      </c>
      <c r="E153" s="30">
        <v>27</v>
      </c>
      <c r="F153">
        <v>2694.6</v>
      </c>
      <c r="H153" s="6">
        <f t="shared" si="42"/>
        <v>18.206756756756757</v>
      </c>
      <c r="I153" s="30" t="s">
        <v>1127</v>
      </c>
      <c r="J153" s="28" t="s">
        <v>714</v>
      </c>
      <c r="K153" s="28" t="s">
        <v>759</v>
      </c>
      <c r="L153" s="30" t="str">
        <f t="shared" si="43"/>
        <v/>
      </c>
      <c r="M153">
        <f t="shared" si="44"/>
        <v>389.59999999999991</v>
      </c>
      <c r="N153">
        <f t="shared" si="45"/>
        <v>18</v>
      </c>
      <c r="O153" s="30" t="str">
        <f t="shared" si="41"/>
        <v/>
      </c>
      <c r="P153">
        <f t="shared" si="46"/>
        <v>179.2</v>
      </c>
      <c r="Q153">
        <f t="shared" si="47"/>
        <v>9</v>
      </c>
      <c r="S153">
        <f t="shared" si="48"/>
        <v>389.59999999999991</v>
      </c>
      <c r="T153" s="34">
        <f t="shared" si="49"/>
        <v>19</v>
      </c>
      <c r="V153">
        <f t="shared" si="50"/>
        <v>63.7</v>
      </c>
      <c r="W153" s="34">
        <f t="shared" si="51"/>
        <v>3</v>
      </c>
      <c r="Y153">
        <f t="shared" si="52"/>
        <v>63.7</v>
      </c>
      <c r="Z153" s="34">
        <f t="shared" si="53"/>
        <v>3</v>
      </c>
      <c r="AA153" s="30">
        <f t="shared" si="54"/>
        <v>63.7</v>
      </c>
      <c r="AB153">
        <f t="shared" si="55"/>
        <v>112</v>
      </c>
      <c r="AC153">
        <f t="shared" si="56"/>
        <v>142</v>
      </c>
      <c r="AD153">
        <f t="shared" si="57"/>
        <v>188.29999999999998</v>
      </c>
      <c r="AE153">
        <f t="shared" si="58"/>
        <v>299.60000000000002</v>
      </c>
      <c r="AF153" s="34">
        <f t="shared" si="39"/>
        <v>609.70000000000005</v>
      </c>
    </row>
    <row r="154" spans="1:32" x14ac:dyDescent="0.15">
      <c r="A154" s="82">
        <f>A150/A152</f>
        <v>21.49677419354839</v>
      </c>
      <c r="C154" s="16">
        <v>43790</v>
      </c>
      <c r="D154">
        <v>149</v>
      </c>
      <c r="E154" s="30">
        <v>21.4</v>
      </c>
      <c r="F154">
        <v>2716</v>
      </c>
      <c r="H154" s="6">
        <f t="shared" si="42"/>
        <v>18.228187919463089</v>
      </c>
      <c r="I154" s="30" t="s">
        <v>1128</v>
      </c>
      <c r="J154" s="7" t="s">
        <v>759</v>
      </c>
      <c r="K154" s="7" t="s">
        <v>714</v>
      </c>
      <c r="L154" s="30" t="str">
        <f t="shared" si="43"/>
        <v/>
      </c>
      <c r="M154">
        <f t="shared" si="44"/>
        <v>410.99999999999989</v>
      </c>
      <c r="N154">
        <f t="shared" si="45"/>
        <v>19</v>
      </c>
      <c r="O154" s="30" t="str">
        <f t="shared" si="41"/>
        <v/>
      </c>
      <c r="P154">
        <f t="shared" si="46"/>
        <v>200.6</v>
      </c>
      <c r="Q154">
        <f t="shared" si="47"/>
        <v>10</v>
      </c>
      <c r="S154">
        <f t="shared" si="48"/>
        <v>410.99999999999989</v>
      </c>
      <c r="T154" s="34">
        <f t="shared" si="49"/>
        <v>20</v>
      </c>
      <c r="V154">
        <f t="shared" si="50"/>
        <v>85.1</v>
      </c>
      <c r="W154" s="34">
        <f t="shared" si="51"/>
        <v>4</v>
      </c>
      <c r="Y154">
        <f t="shared" si="52"/>
        <v>85.1</v>
      </c>
      <c r="Z154" s="34">
        <f t="shared" si="53"/>
        <v>4</v>
      </c>
      <c r="AA154" s="30">
        <f t="shared" si="54"/>
        <v>71.400000000000006</v>
      </c>
      <c r="AB154">
        <f t="shared" si="55"/>
        <v>107</v>
      </c>
      <c r="AC154">
        <f t="shared" si="56"/>
        <v>148.9</v>
      </c>
      <c r="AD154">
        <f t="shared" si="57"/>
        <v>200.6</v>
      </c>
      <c r="AE154">
        <f t="shared" si="58"/>
        <v>293.5</v>
      </c>
      <c r="AF154" s="34">
        <f t="shared" si="39"/>
        <v>603.1</v>
      </c>
    </row>
    <row r="155" spans="1:32" s="17" customFormat="1" ht="14" thickBot="1" x14ac:dyDescent="0.2">
      <c r="A155" s="86" t="s">
        <v>12</v>
      </c>
      <c r="C155" s="21">
        <v>43791</v>
      </c>
      <c r="D155" s="17">
        <v>150</v>
      </c>
      <c r="E155" s="33">
        <v>5</v>
      </c>
      <c r="F155" s="17">
        <v>2721</v>
      </c>
      <c r="H155" s="19">
        <f t="shared" si="42"/>
        <v>18.14</v>
      </c>
      <c r="I155" s="33" t="s">
        <v>1129</v>
      </c>
      <c r="L155" s="33" t="str">
        <f t="shared" si="43"/>
        <v/>
      </c>
      <c r="M155" s="22">
        <f t="shared" si="44"/>
        <v>415.99999999999989</v>
      </c>
      <c r="N155" s="22">
        <f t="shared" si="45"/>
        <v>20</v>
      </c>
      <c r="O155" s="33" t="str">
        <f t="shared" si="41"/>
        <v>y</v>
      </c>
      <c r="P155" s="17">
        <f t="shared" si="46"/>
        <v>205.6</v>
      </c>
      <c r="Q155" s="17">
        <f t="shared" si="47"/>
        <v>11</v>
      </c>
      <c r="R155" s="33"/>
      <c r="S155">
        <f t="shared" si="48"/>
        <v>415.99999999999989</v>
      </c>
      <c r="T155" s="55">
        <f t="shared" si="49"/>
        <v>21</v>
      </c>
      <c r="V155">
        <f t="shared" si="50"/>
        <v>90.1</v>
      </c>
      <c r="W155" s="55">
        <f t="shared" si="51"/>
        <v>5</v>
      </c>
      <c r="Y155">
        <f t="shared" si="52"/>
        <v>90.1</v>
      </c>
      <c r="Z155" s="55">
        <f t="shared" si="53"/>
        <v>5</v>
      </c>
      <c r="AA155" s="33">
        <f t="shared" si="54"/>
        <v>53.4</v>
      </c>
      <c r="AB155" s="17">
        <f t="shared" si="55"/>
        <v>90.1</v>
      </c>
      <c r="AC155" s="17">
        <f t="shared" si="56"/>
        <v>138.4</v>
      </c>
      <c r="AD155" s="17">
        <f t="shared" si="57"/>
        <v>186.4</v>
      </c>
      <c r="AE155" s="17">
        <f t="shared" si="58"/>
        <v>272.39999999999998</v>
      </c>
      <c r="AF155" s="55">
        <f t="shared" si="39"/>
        <v>582.49999999999989</v>
      </c>
    </row>
    <row r="156" spans="1:32" x14ac:dyDescent="0.15">
      <c r="I156" s="30" t="s">
        <v>1132</v>
      </c>
      <c r="J156" s="28" t="s">
        <v>1130</v>
      </c>
      <c r="K156" s="28" t="s">
        <v>1131</v>
      </c>
      <c r="M156" s="149" t="s">
        <v>964</v>
      </c>
      <c r="N156" s="150"/>
      <c r="P156" s="149" t="s">
        <v>964</v>
      </c>
      <c r="Q156" s="150"/>
      <c r="S156" s="149" t="s">
        <v>964</v>
      </c>
      <c r="T156" s="150"/>
      <c r="U156" s="30"/>
      <c r="V156" s="149" t="s">
        <v>964</v>
      </c>
      <c r="W156" s="150"/>
      <c r="X156" s="30"/>
      <c r="Y156" s="149" t="s">
        <v>964</v>
      </c>
      <c r="Z156" s="150"/>
      <c r="AA156" s="32" t="s">
        <v>964</v>
      </c>
    </row>
    <row r="157" spans="1:32" x14ac:dyDescent="0.15">
      <c r="A157" s="7" t="s">
        <v>951</v>
      </c>
      <c r="F157">
        <f>F155</f>
        <v>2721</v>
      </c>
      <c r="H157" s="6">
        <f>H155</f>
        <v>18.14</v>
      </c>
      <c r="I157" s="30">
        <f>D154-J157-K157</f>
        <v>45</v>
      </c>
      <c r="J157">
        <f>COUNTIF(J4:J154,"y")</f>
        <v>72</v>
      </c>
      <c r="K157">
        <f>COUNTIF(K4:K154,"y")</f>
        <v>32</v>
      </c>
      <c r="L157" s="30">
        <f>COUNTIF(L4:L155,"y")</f>
        <v>10</v>
      </c>
      <c r="M157" s="58">
        <f>MAX(M4:M155)</f>
        <v>641.29999999999995</v>
      </c>
      <c r="N157" s="59">
        <f>MAX(N4:N155)</f>
        <v>33</v>
      </c>
      <c r="O157" s="30">
        <f>COUNTIF(O4:O155,"y")</f>
        <v>29</v>
      </c>
      <c r="P157" s="58">
        <f>MAX(P4:P155)</f>
        <v>351.09999999999997</v>
      </c>
      <c r="Q157" s="59">
        <f>MAX(Q4:Q155)</f>
        <v>17</v>
      </c>
      <c r="R157" s="30">
        <f>COUNTIF(R4:R155,"y")+1</f>
        <v>4</v>
      </c>
      <c r="S157" s="58">
        <f>MAX(S4:S155)</f>
        <v>909.4</v>
      </c>
      <c r="T157" s="59">
        <f>MAX(T4:T155)</f>
        <v>56</v>
      </c>
      <c r="U157" s="30">
        <f>COUNTIF(U4:U155,"y")+1</f>
        <v>16</v>
      </c>
      <c r="V157" s="58">
        <f>MAX(V4:V155)</f>
        <v>352.70000000000005</v>
      </c>
      <c r="W157" s="59">
        <f>MAX(W4:W155)</f>
        <v>24</v>
      </c>
      <c r="X157" s="30">
        <f>COUNTIF(X4:X155,"y")+1</f>
        <v>31</v>
      </c>
      <c r="Y157" s="58">
        <f>MAX(Y4:Y155)</f>
        <v>255.40000000000003</v>
      </c>
      <c r="Z157" s="59">
        <f>MAX(Z4:Z155)</f>
        <v>15</v>
      </c>
      <c r="AA157" s="37">
        <f>MAX(AA4:AA155)</f>
        <v>83.8</v>
      </c>
      <c r="AB157" s="8">
        <f t="shared" ref="AB157:AE157" si="59">MAX(AB4:AB155)</f>
        <v>129.79999999999998</v>
      </c>
      <c r="AC157" s="8">
        <f t="shared" si="59"/>
        <v>179.7</v>
      </c>
      <c r="AD157" s="8">
        <f t="shared" si="59"/>
        <v>246.80000000000004</v>
      </c>
      <c r="AE157" s="8">
        <f t="shared" si="59"/>
        <v>323.39999999999998</v>
      </c>
      <c r="AF157" s="56">
        <f>MAX(AF4:AF155)</f>
        <v>613.80000000000007</v>
      </c>
    </row>
    <row r="158" spans="1:32" x14ac:dyDescent="0.15">
      <c r="E158" s="46" t="s">
        <v>952</v>
      </c>
      <c r="F158">
        <f>F157</f>
        <v>2721</v>
      </c>
      <c r="H158" s="6">
        <f>F158/(D155-L157)</f>
        <v>19.435714285714287</v>
      </c>
      <c r="O158" s="30">
        <f>O157-L157</f>
        <v>19</v>
      </c>
      <c r="P158" s="7" t="s">
        <v>952</v>
      </c>
      <c r="AA158" s="37" t="s">
        <v>965</v>
      </c>
      <c r="AB158" s="6"/>
      <c r="AC158" s="6"/>
      <c r="AD158" s="6"/>
      <c r="AE158" s="6"/>
      <c r="AF158" s="57"/>
    </row>
    <row r="159" spans="1:32" x14ac:dyDescent="0.15">
      <c r="E159" s="47" t="s">
        <v>954</v>
      </c>
      <c r="F159">
        <f>F157-(E5+E6+E11+E13+E20+E27+E29+E38+E39+E47+E64+E65+E68+E86+E90+E91+E124+E144+E155)</f>
        <v>2603</v>
      </c>
      <c r="H159" s="6">
        <f>F159/(D155-L157-O157)</f>
        <v>23.45045045045045</v>
      </c>
      <c r="AA159" s="38">
        <f>MIN(AA4:AA155)</f>
        <v>5.3</v>
      </c>
      <c r="AB159" s="6">
        <f t="shared" ref="AB159:AF159" si="60">MIN(AB4:AB155)</f>
        <v>45.599999999999994</v>
      </c>
      <c r="AC159" s="6">
        <f t="shared" si="60"/>
        <v>79.8</v>
      </c>
      <c r="AD159" s="6">
        <f t="shared" si="60"/>
        <v>110.1</v>
      </c>
      <c r="AE159" s="6">
        <f t="shared" si="60"/>
        <v>169.5</v>
      </c>
      <c r="AF159" s="57">
        <f t="shared" si="60"/>
        <v>398.70000000000005</v>
      </c>
    </row>
    <row r="160" spans="1:32" x14ac:dyDescent="0.15">
      <c r="E160" s="46" t="s">
        <v>953</v>
      </c>
      <c r="AA160" s="37" t="s">
        <v>908</v>
      </c>
      <c r="AB160" s="6"/>
      <c r="AC160" s="6"/>
      <c r="AD160" s="6"/>
      <c r="AE160" s="6"/>
      <c r="AF160" s="57"/>
    </row>
    <row r="161" spans="27:32" x14ac:dyDescent="0.15">
      <c r="AA161" s="38">
        <f>AVERAGE(AA4:AA155)</f>
        <v>54.02399999999998</v>
      </c>
      <c r="AB161" s="6">
        <f t="shared" ref="AB161:AF161" si="61">AVERAGE(AB4:AB155)</f>
        <v>90.245945945945905</v>
      </c>
      <c r="AC161" s="6">
        <f t="shared" si="61"/>
        <v>126.44863013698628</v>
      </c>
      <c r="AD161" s="6">
        <f t="shared" si="61"/>
        <v>180.82727272727271</v>
      </c>
      <c r="AE161" s="6">
        <f t="shared" si="61"/>
        <v>254.10503597122312</v>
      </c>
      <c r="AF161" s="57">
        <f t="shared" si="61"/>
        <v>508.17599999999987</v>
      </c>
    </row>
    <row r="162" spans="27:32" x14ac:dyDescent="0.15">
      <c r="AA162" s="37" t="s">
        <v>966</v>
      </c>
      <c r="AB162" s="6"/>
      <c r="AC162" s="6"/>
      <c r="AD162" s="6"/>
      <c r="AE162" s="6"/>
      <c r="AF162" s="57"/>
    </row>
    <row r="163" spans="27:32" x14ac:dyDescent="0.15">
      <c r="AA163" s="37">
        <f>AA157/3</f>
        <v>27.933333333333334</v>
      </c>
      <c r="AB163" s="6">
        <f>AB157/5</f>
        <v>25.959999999999997</v>
      </c>
      <c r="AC163" s="6">
        <f>AC157/7</f>
        <v>25.671428571428571</v>
      </c>
      <c r="AD163" s="6">
        <f>AD157/10</f>
        <v>24.680000000000003</v>
      </c>
      <c r="AE163" s="6">
        <f>AE157/14</f>
        <v>23.099999999999998</v>
      </c>
      <c r="AF163" s="57">
        <f>AF157/28</f>
        <v>21.921428571428574</v>
      </c>
    </row>
  </sheetData>
  <mergeCells count="5">
    <mergeCell ref="M156:N156"/>
    <mergeCell ref="P156:Q156"/>
    <mergeCell ref="S156:T156"/>
    <mergeCell ref="V156:W156"/>
    <mergeCell ref="Y156:Z156"/>
  </mergeCells>
  <pageMargins left="0.7" right="0.7" top="0.75" bottom="0.75" header="0.3" footer="0.3"/>
  <ignoredErrors>
    <ignoredError sqref="AA6:AA155 AB8:AB155 AC31:AF155 AC17:AE30 AC13:AD16 AC10:AC12" formulaRange="1"/>
    <ignoredError sqref="O157 R157 U157 X157" formula="1"/>
  </ignoredErrors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A1006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C7" sqref="C7"/>
    </sheetView>
  </sheetViews>
  <sheetFormatPr baseColWidth="10" defaultColWidth="14.5" defaultRowHeight="15.75" customHeight="1" x14ac:dyDescent="0.15"/>
  <cols>
    <col min="1" max="1" width="21.5" customWidth="1"/>
    <col min="2" max="2" width="20.33203125" customWidth="1"/>
    <col min="3" max="3" width="11.83203125" customWidth="1"/>
    <col min="4" max="4" width="11.6640625" customWidth="1"/>
    <col min="5" max="5" width="10.33203125" customWidth="1"/>
    <col min="6" max="6" width="26.5" customWidth="1"/>
    <col min="7" max="7" width="20.33203125" customWidth="1"/>
    <col min="8" max="8" width="19.5" customWidth="1"/>
    <col min="9" max="9" width="16.33203125" customWidth="1"/>
    <col min="10" max="10" width="23.1640625" customWidth="1"/>
    <col min="11" max="11" width="29.5" customWidth="1"/>
    <col min="12" max="12" width="43.5" customWidth="1"/>
  </cols>
  <sheetData>
    <row r="1" spans="1:27" s="156" customFormat="1" ht="15.75" customHeight="1" x14ac:dyDescent="0.15">
      <c r="A1" s="154" t="s">
        <v>0</v>
      </c>
      <c r="B1" s="155" t="s">
        <v>1</v>
      </c>
      <c r="C1" s="155" t="s">
        <v>2</v>
      </c>
      <c r="D1" s="155" t="s">
        <v>3</v>
      </c>
      <c r="E1" s="155" t="s">
        <v>4</v>
      </c>
      <c r="F1" s="155" t="s">
        <v>5</v>
      </c>
      <c r="G1" s="155" t="s">
        <v>6</v>
      </c>
      <c r="H1" s="155" t="s">
        <v>7</v>
      </c>
      <c r="I1" s="155" t="s">
        <v>8</v>
      </c>
      <c r="J1" s="155" t="s">
        <v>9</v>
      </c>
      <c r="K1" s="155" t="s">
        <v>10</v>
      </c>
      <c r="L1" s="155" t="s">
        <v>11</v>
      </c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</row>
    <row r="2" spans="1:27" ht="15.75" customHeight="1" x14ac:dyDescent="0.15">
      <c r="A2" s="1" t="s">
        <v>12</v>
      </c>
      <c r="B2" s="1" t="s">
        <v>13</v>
      </c>
      <c r="C2" s="1">
        <v>0</v>
      </c>
      <c r="D2" s="1">
        <v>3050.7</v>
      </c>
      <c r="E2" s="1"/>
      <c r="F2" s="1"/>
      <c r="G2" s="1"/>
      <c r="H2" s="1"/>
      <c r="I2" s="1"/>
      <c r="J2" s="1"/>
      <c r="K2" s="2"/>
      <c r="L2" s="1" t="s">
        <v>14</v>
      </c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15.75" customHeight="1" x14ac:dyDescent="0.15">
      <c r="A3" s="1" t="s">
        <v>15</v>
      </c>
      <c r="B3" s="1" t="s">
        <v>16</v>
      </c>
      <c r="C3" s="1">
        <v>45.6</v>
      </c>
      <c r="D3" s="1">
        <v>3005.1</v>
      </c>
      <c r="E3" s="1">
        <v>8</v>
      </c>
      <c r="F3" s="1" t="s">
        <v>17</v>
      </c>
      <c r="G3" s="1" t="s">
        <v>18</v>
      </c>
      <c r="H3" s="1" t="s">
        <v>19</v>
      </c>
      <c r="I3" s="1"/>
      <c r="J3" s="1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5.75" customHeight="1" x14ac:dyDescent="0.15">
      <c r="A4" s="1" t="s">
        <v>20</v>
      </c>
      <c r="B4" s="1" t="s">
        <v>21</v>
      </c>
      <c r="C4" s="1">
        <v>85.6</v>
      </c>
      <c r="D4" s="1">
        <v>2965.1</v>
      </c>
      <c r="E4" s="1">
        <v>0</v>
      </c>
      <c r="F4" s="1" t="s">
        <v>22</v>
      </c>
      <c r="G4" s="1" t="s">
        <v>23</v>
      </c>
      <c r="H4" s="1" t="s">
        <v>24</v>
      </c>
      <c r="I4" s="1" t="s">
        <v>25</v>
      </c>
      <c r="J4" s="1"/>
      <c r="K4" s="1" t="s">
        <v>26</v>
      </c>
      <c r="L4" s="1" t="s">
        <v>27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5.75" customHeight="1" x14ac:dyDescent="0.15">
      <c r="A5" s="1" t="s">
        <v>28</v>
      </c>
      <c r="B5" s="1" t="s">
        <v>21</v>
      </c>
      <c r="C5" s="1">
        <v>161.80000000000001</v>
      </c>
      <c r="D5" s="1">
        <v>2888.9</v>
      </c>
      <c r="E5" s="1">
        <v>0</v>
      </c>
      <c r="F5" s="1" t="s">
        <v>29</v>
      </c>
      <c r="G5" s="1" t="s">
        <v>30</v>
      </c>
      <c r="H5" s="1" t="s">
        <v>24</v>
      </c>
      <c r="I5" s="1" t="s">
        <v>31</v>
      </c>
      <c r="J5" s="1" t="s">
        <v>32</v>
      </c>
      <c r="K5" s="2"/>
      <c r="L5" s="1" t="s">
        <v>33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5.75" customHeight="1" x14ac:dyDescent="0.15">
      <c r="A6" s="1" t="s">
        <v>34</v>
      </c>
      <c r="B6" s="1" t="s">
        <v>35</v>
      </c>
      <c r="C6" s="1" t="s">
        <v>36</v>
      </c>
      <c r="D6" s="1" t="s">
        <v>37</v>
      </c>
      <c r="E6" s="1">
        <v>0</v>
      </c>
      <c r="F6" s="1" t="s">
        <v>38</v>
      </c>
      <c r="G6" s="1" t="s">
        <v>39</v>
      </c>
      <c r="H6" s="1" t="s">
        <v>40</v>
      </c>
      <c r="I6" s="1" t="s">
        <v>41</v>
      </c>
      <c r="J6" s="1" t="s">
        <v>42</v>
      </c>
      <c r="K6" s="1"/>
      <c r="L6" s="1" t="s">
        <v>43</v>
      </c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5.75" customHeight="1" x14ac:dyDescent="0.15">
      <c r="A7" s="1" t="s">
        <v>44</v>
      </c>
      <c r="B7" s="1" t="s">
        <v>45</v>
      </c>
      <c r="C7" s="1">
        <v>266.3</v>
      </c>
      <c r="D7" s="1">
        <v>2784.4</v>
      </c>
      <c r="E7" s="1">
        <v>24</v>
      </c>
      <c r="F7" s="1" t="s">
        <v>46</v>
      </c>
      <c r="G7" s="1" t="s">
        <v>47</v>
      </c>
      <c r="H7" s="1" t="s">
        <v>48</v>
      </c>
      <c r="I7" s="1"/>
      <c r="J7" s="1"/>
      <c r="K7" s="2"/>
      <c r="L7" s="1" t="s">
        <v>49</v>
      </c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ht="15.75" customHeight="1" x14ac:dyDescent="0.15">
      <c r="A8" s="1" t="s">
        <v>50</v>
      </c>
      <c r="B8" s="1" t="s">
        <v>51</v>
      </c>
      <c r="C8" s="1">
        <v>374.8</v>
      </c>
      <c r="D8" s="1">
        <v>2675.9</v>
      </c>
      <c r="E8" s="1" t="s">
        <v>52</v>
      </c>
      <c r="F8" s="1" t="s">
        <v>53</v>
      </c>
      <c r="G8" s="1" t="s">
        <v>54</v>
      </c>
      <c r="H8" s="1" t="s">
        <v>55</v>
      </c>
      <c r="I8" s="1"/>
      <c r="J8" s="1"/>
      <c r="K8" s="2"/>
      <c r="L8" s="1" t="s">
        <v>56</v>
      </c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ht="15.75" customHeight="1" x14ac:dyDescent="0.15">
      <c r="A9" s="1" t="s">
        <v>57</v>
      </c>
      <c r="B9" s="1" t="s">
        <v>58</v>
      </c>
      <c r="C9" s="1">
        <v>420.9</v>
      </c>
      <c r="D9" s="1">
        <v>2629.8</v>
      </c>
      <c r="E9" s="1" t="s">
        <v>59</v>
      </c>
      <c r="F9" s="1" t="s">
        <v>60</v>
      </c>
      <c r="G9" s="1" t="s">
        <v>61</v>
      </c>
      <c r="H9" s="2"/>
      <c r="I9" s="1" t="s">
        <v>62</v>
      </c>
      <c r="J9" s="1"/>
      <c r="K9" s="2"/>
      <c r="L9" s="1" t="s">
        <v>63</v>
      </c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ht="15.75" customHeight="1" x14ac:dyDescent="0.15">
      <c r="A10" s="1" t="s">
        <v>64</v>
      </c>
      <c r="B10" s="1" t="s">
        <v>65</v>
      </c>
      <c r="C10" s="1">
        <v>411.2</v>
      </c>
      <c r="D10" s="1">
        <v>2639.5</v>
      </c>
      <c r="E10" s="1" t="s">
        <v>52</v>
      </c>
      <c r="F10" s="1" t="s">
        <v>66</v>
      </c>
      <c r="G10" s="1" t="s">
        <v>67</v>
      </c>
      <c r="H10" s="1" t="s">
        <v>68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ht="15.75" customHeight="1" x14ac:dyDescent="0.15">
      <c r="A11" s="1" t="s">
        <v>69</v>
      </c>
      <c r="B11" s="1" t="s">
        <v>21</v>
      </c>
      <c r="C11" s="1">
        <v>423.9</v>
      </c>
      <c r="D11" s="1">
        <v>2626.8</v>
      </c>
      <c r="E11" s="1">
        <v>0</v>
      </c>
      <c r="F11" s="1" t="s">
        <v>70</v>
      </c>
      <c r="G11" s="1" t="s">
        <v>71</v>
      </c>
      <c r="H11" s="1" t="s">
        <v>72</v>
      </c>
      <c r="I11" s="1" t="s">
        <v>73</v>
      </c>
      <c r="J11" s="2"/>
      <c r="K11" s="1" t="s">
        <v>74</v>
      </c>
      <c r="L11" s="1" t="s">
        <v>75</v>
      </c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ht="15.75" customHeight="1" x14ac:dyDescent="0.15">
      <c r="A12" s="1" t="s">
        <v>76</v>
      </c>
      <c r="B12" s="1" t="s">
        <v>21</v>
      </c>
      <c r="C12" s="1">
        <v>553.5</v>
      </c>
      <c r="D12" s="1">
        <v>2497.1999999999998</v>
      </c>
      <c r="E12" s="1">
        <v>0</v>
      </c>
      <c r="F12" s="1" t="s">
        <v>77</v>
      </c>
      <c r="G12" s="1" t="s">
        <v>78</v>
      </c>
      <c r="H12" s="1" t="s">
        <v>79</v>
      </c>
      <c r="I12" s="1" t="s">
        <v>80</v>
      </c>
      <c r="J12" s="2"/>
      <c r="K12" s="1" t="s">
        <v>81</v>
      </c>
      <c r="L12" s="1" t="s">
        <v>82</v>
      </c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ht="15.75" customHeight="1" x14ac:dyDescent="0.15">
      <c r="A13" s="1" t="s">
        <v>83</v>
      </c>
      <c r="B13" s="1" t="s">
        <v>21</v>
      </c>
      <c r="C13" s="1">
        <v>660.2</v>
      </c>
      <c r="D13" s="1">
        <v>2390.5</v>
      </c>
      <c r="E13" s="1">
        <v>0</v>
      </c>
      <c r="F13" s="1" t="s">
        <v>84</v>
      </c>
      <c r="G13" s="1" t="s">
        <v>85</v>
      </c>
      <c r="H13" s="1" t="s">
        <v>86</v>
      </c>
      <c r="I13" s="1" t="s">
        <v>87</v>
      </c>
      <c r="J13" s="2"/>
      <c r="K13" s="1" t="s">
        <v>88</v>
      </c>
      <c r="L13" s="1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ht="15.75" customHeight="1" x14ac:dyDescent="0.15">
      <c r="A14" s="1" t="s">
        <v>89</v>
      </c>
      <c r="B14" s="1" t="s">
        <v>90</v>
      </c>
      <c r="C14" s="1">
        <v>716.8</v>
      </c>
      <c r="D14" s="1">
        <v>2333.1999999999998</v>
      </c>
      <c r="E14" s="1" t="s">
        <v>91</v>
      </c>
      <c r="F14" s="1" t="s">
        <v>92</v>
      </c>
      <c r="G14" s="1" t="s">
        <v>93</v>
      </c>
      <c r="H14" s="2"/>
      <c r="I14" s="1" t="s">
        <v>94</v>
      </c>
      <c r="J14" s="2"/>
      <c r="K14" s="2"/>
      <c r="L14" s="1" t="s">
        <v>95</v>
      </c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ht="15.75" customHeight="1" x14ac:dyDescent="0.15">
      <c r="A15" s="1" t="s">
        <v>96</v>
      </c>
      <c r="B15" s="1" t="s">
        <v>21</v>
      </c>
      <c r="C15" s="1" t="s">
        <v>97</v>
      </c>
      <c r="D15" s="1" t="s">
        <v>98</v>
      </c>
      <c r="E15" s="1" t="s">
        <v>99</v>
      </c>
      <c r="F15" s="1" t="s">
        <v>92</v>
      </c>
      <c r="G15" s="1" t="s">
        <v>93</v>
      </c>
      <c r="H15" s="1"/>
      <c r="I15" s="1" t="s">
        <v>94</v>
      </c>
      <c r="J15" s="2"/>
      <c r="K15" s="1"/>
      <c r="L15" s="1" t="s">
        <v>95</v>
      </c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ht="15.75" customHeight="1" x14ac:dyDescent="0.15">
      <c r="A16" s="1" t="s">
        <v>100</v>
      </c>
      <c r="B16" s="1" t="s">
        <v>101</v>
      </c>
      <c r="C16" s="1">
        <v>716.8</v>
      </c>
      <c r="D16" s="1">
        <v>233.2</v>
      </c>
      <c r="E16" s="1"/>
      <c r="F16" s="1" t="s">
        <v>102</v>
      </c>
      <c r="G16" s="1" t="s">
        <v>103</v>
      </c>
      <c r="H16" s="1" t="s">
        <v>104</v>
      </c>
      <c r="I16" s="1"/>
      <c r="J16" s="1" t="s">
        <v>105</v>
      </c>
      <c r="K16" s="1"/>
      <c r="L16" s="1" t="s">
        <v>106</v>
      </c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ht="15.75" customHeight="1" x14ac:dyDescent="0.15">
      <c r="A17" s="1" t="s">
        <v>107</v>
      </c>
      <c r="B17" s="1" t="s">
        <v>90</v>
      </c>
      <c r="C17" s="1">
        <v>716.8</v>
      </c>
      <c r="D17" s="1">
        <v>233.2</v>
      </c>
      <c r="E17" s="1"/>
      <c r="F17" s="1" t="s">
        <v>108</v>
      </c>
      <c r="G17" s="1" t="s">
        <v>109</v>
      </c>
      <c r="H17" s="1" t="s">
        <v>110</v>
      </c>
      <c r="I17" s="1" t="s">
        <v>111</v>
      </c>
      <c r="J17" s="1" t="s">
        <v>112</v>
      </c>
      <c r="K17" s="1"/>
      <c r="L17" s="1" t="s">
        <v>113</v>
      </c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ht="15.75" customHeight="1" x14ac:dyDescent="0.15">
      <c r="A18" s="1" t="s">
        <v>114</v>
      </c>
      <c r="B18" s="1" t="s">
        <v>115</v>
      </c>
      <c r="C18" s="1">
        <v>811.7</v>
      </c>
      <c r="D18" s="1">
        <v>2239</v>
      </c>
      <c r="E18" s="1" t="s">
        <v>116</v>
      </c>
      <c r="F18" s="1" t="s">
        <v>117</v>
      </c>
      <c r="G18" s="1" t="s">
        <v>118</v>
      </c>
      <c r="H18" s="1" t="s">
        <v>119</v>
      </c>
      <c r="I18" s="1" t="s">
        <v>120</v>
      </c>
      <c r="J18" s="1" t="s">
        <v>121</v>
      </c>
      <c r="K18" s="1" t="s">
        <v>122</v>
      </c>
      <c r="L18" s="1" t="s">
        <v>123</v>
      </c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ht="15.75" customHeight="1" x14ac:dyDescent="0.15">
      <c r="A19" s="1" t="s">
        <v>124</v>
      </c>
      <c r="B19" s="1" t="s">
        <v>125</v>
      </c>
      <c r="C19" s="1">
        <v>880.9</v>
      </c>
      <c r="D19" s="1">
        <v>2169.8000000000002</v>
      </c>
      <c r="E19" s="1" t="s">
        <v>52</v>
      </c>
      <c r="F19" s="1" t="s">
        <v>126</v>
      </c>
      <c r="G19" s="1" t="s">
        <v>127</v>
      </c>
      <c r="H19" s="1" t="s">
        <v>128</v>
      </c>
      <c r="I19" s="1" t="s">
        <v>129</v>
      </c>
      <c r="J19" s="1" t="s">
        <v>130</v>
      </c>
      <c r="K19" s="1" t="s">
        <v>131</v>
      </c>
      <c r="L19" s="1" t="s">
        <v>132</v>
      </c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ht="15.75" customHeight="1" x14ac:dyDescent="0.15">
      <c r="A20" s="1" t="s">
        <v>133</v>
      </c>
      <c r="B20" s="1" t="s">
        <v>125</v>
      </c>
      <c r="C20" s="1">
        <v>880.9</v>
      </c>
      <c r="D20" s="1">
        <v>2169.8000000000002</v>
      </c>
      <c r="E20" s="1" t="s">
        <v>134</v>
      </c>
      <c r="F20" s="1" t="s">
        <v>135</v>
      </c>
      <c r="G20" s="1" t="s">
        <v>136</v>
      </c>
      <c r="H20" s="1" t="s">
        <v>137</v>
      </c>
      <c r="I20" s="1" t="s">
        <v>138</v>
      </c>
      <c r="J20" s="1" t="s">
        <v>139</v>
      </c>
      <c r="K20" s="1" t="s">
        <v>140</v>
      </c>
      <c r="L20" s="1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ht="15.75" customHeight="1" x14ac:dyDescent="0.15">
      <c r="A21" s="1" t="s">
        <v>141</v>
      </c>
      <c r="B21" s="1" t="s">
        <v>142</v>
      </c>
      <c r="C21" s="1">
        <v>959.2</v>
      </c>
      <c r="D21" s="1">
        <v>2091.5</v>
      </c>
      <c r="E21" s="1" t="s">
        <v>143</v>
      </c>
      <c r="F21" s="1" t="s">
        <v>144</v>
      </c>
      <c r="G21" s="1" t="s">
        <v>145</v>
      </c>
      <c r="H21" s="1" t="s">
        <v>146</v>
      </c>
      <c r="I21" s="1" t="s">
        <v>147</v>
      </c>
      <c r="J21" s="1" t="s">
        <v>148</v>
      </c>
      <c r="K21" s="2"/>
      <c r="L21" s="1" t="s">
        <v>149</v>
      </c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ht="15.75" customHeight="1" x14ac:dyDescent="0.15">
      <c r="A22" s="1" t="s">
        <v>150</v>
      </c>
      <c r="B22" s="1" t="s">
        <v>151</v>
      </c>
      <c r="C22" s="1">
        <v>965.5</v>
      </c>
      <c r="D22" s="1">
        <v>2085.1999999999998</v>
      </c>
      <c r="E22" s="1" t="s">
        <v>152</v>
      </c>
      <c r="F22" s="1" t="s">
        <v>144</v>
      </c>
      <c r="G22" s="1" t="s">
        <v>153</v>
      </c>
      <c r="H22" s="1" t="s">
        <v>154</v>
      </c>
      <c r="I22" s="1" t="s">
        <v>147</v>
      </c>
      <c r="J22" s="1" t="s">
        <v>148</v>
      </c>
      <c r="K22" s="2"/>
      <c r="L22" s="1" t="s">
        <v>149</v>
      </c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ht="15.75" customHeight="1" x14ac:dyDescent="0.15">
      <c r="A23" s="1" t="s">
        <v>155</v>
      </c>
      <c r="B23" s="1" t="s">
        <v>156</v>
      </c>
      <c r="C23" s="1">
        <v>998.9</v>
      </c>
      <c r="D23" s="1">
        <v>2051.8000000000002</v>
      </c>
      <c r="E23" s="1">
        <v>18</v>
      </c>
      <c r="F23" s="1" t="s">
        <v>157</v>
      </c>
      <c r="G23" s="1" t="s">
        <v>158</v>
      </c>
      <c r="H23" s="1" t="s">
        <v>159</v>
      </c>
      <c r="I23" s="1" t="s">
        <v>160</v>
      </c>
      <c r="J23" s="1" t="s">
        <v>161</v>
      </c>
      <c r="K23" s="1" t="s">
        <v>162</v>
      </c>
      <c r="L23" s="1" t="s">
        <v>163</v>
      </c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ht="15.75" customHeight="1" x14ac:dyDescent="0.15">
      <c r="A24" s="1" t="s">
        <v>164</v>
      </c>
      <c r="B24" s="1" t="s">
        <v>156</v>
      </c>
      <c r="C24" s="1">
        <v>998.9</v>
      </c>
      <c r="D24" s="1">
        <v>2051.8000000000002</v>
      </c>
      <c r="E24" s="1">
        <v>33</v>
      </c>
      <c r="F24" s="1" t="s">
        <v>165</v>
      </c>
      <c r="G24" s="1" t="s">
        <v>166</v>
      </c>
      <c r="H24" s="1" t="s">
        <v>167</v>
      </c>
      <c r="I24" s="1" t="s">
        <v>168</v>
      </c>
      <c r="J24" s="1" t="s">
        <v>169</v>
      </c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ht="15.75" customHeight="1" x14ac:dyDescent="0.15">
      <c r="A25" s="1" t="s">
        <v>170</v>
      </c>
      <c r="B25" s="1" t="s">
        <v>171</v>
      </c>
      <c r="C25" s="1" t="s">
        <v>172</v>
      </c>
      <c r="D25" s="1" t="s">
        <v>173</v>
      </c>
      <c r="E25" s="2"/>
      <c r="F25" s="1" t="s">
        <v>165</v>
      </c>
      <c r="G25" s="1" t="s">
        <v>174</v>
      </c>
      <c r="H25" s="1" t="s">
        <v>167</v>
      </c>
      <c r="I25" s="1" t="s">
        <v>168</v>
      </c>
      <c r="J25" s="1" t="s">
        <v>169</v>
      </c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ht="15.75" customHeight="1" x14ac:dyDescent="0.15">
      <c r="A26" s="1" t="s">
        <v>175</v>
      </c>
      <c r="B26" s="1" t="s">
        <v>176</v>
      </c>
      <c r="C26" s="1">
        <v>1099.5999999999999</v>
      </c>
      <c r="D26" s="1">
        <v>1951.1</v>
      </c>
      <c r="E26" s="1">
        <v>0</v>
      </c>
      <c r="F26" s="1" t="s">
        <v>177</v>
      </c>
      <c r="G26" s="1" t="s">
        <v>178</v>
      </c>
      <c r="H26" s="1" t="s">
        <v>179</v>
      </c>
      <c r="I26" s="1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ht="15.75" customHeight="1" x14ac:dyDescent="0.15">
      <c r="A27" s="1" t="s">
        <v>180</v>
      </c>
      <c r="B27" s="1" t="s">
        <v>176</v>
      </c>
      <c r="C27" s="1">
        <v>1099.5999999999999</v>
      </c>
      <c r="D27" s="1">
        <v>1951.1</v>
      </c>
      <c r="E27" s="1">
        <v>2</v>
      </c>
      <c r="F27" s="1" t="s">
        <v>181</v>
      </c>
      <c r="G27" s="1" t="s">
        <v>182</v>
      </c>
      <c r="H27" s="2"/>
      <c r="I27" s="1" t="s">
        <v>94</v>
      </c>
      <c r="J27" s="1"/>
      <c r="K27" s="1" t="s">
        <v>183</v>
      </c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ht="15.75" customHeight="1" x14ac:dyDescent="0.15">
      <c r="A28" s="1" t="s">
        <v>184</v>
      </c>
      <c r="B28" s="1" t="s">
        <v>176</v>
      </c>
      <c r="C28" s="1">
        <v>1099.5999999999999</v>
      </c>
      <c r="D28" s="1">
        <v>1951.1</v>
      </c>
      <c r="E28" s="1" t="s">
        <v>185</v>
      </c>
      <c r="F28" s="1" t="s">
        <v>186</v>
      </c>
      <c r="G28" s="1" t="s">
        <v>187</v>
      </c>
      <c r="H28" s="1" t="s">
        <v>188</v>
      </c>
      <c r="I28" s="1" t="s">
        <v>189</v>
      </c>
      <c r="J28" s="1" t="s">
        <v>190</v>
      </c>
      <c r="K28" s="2"/>
      <c r="L28" s="1" t="s">
        <v>191</v>
      </c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ht="15.75" customHeight="1" x14ac:dyDescent="0.15">
      <c r="A29" s="1" t="s">
        <v>192</v>
      </c>
      <c r="B29" s="1" t="s">
        <v>193</v>
      </c>
      <c r="C29" s="1">
        <v>1142.0999999999999</v>
      </c>
      <c r="D29" s="1">
        <v>1907.9</v>
      </c>
      <c r="E29" s="1" t="s">
        <v>194</v>
      </c>
      <c r="F29" s="1" t="s">
        <v>195</v>
      </c>
      <c r="G29" s="1" t="s">
        <v>196</v>
      </c>
      <c r="H29" s="1" t="s">
        <v>197</v>
      </c>
      <c r="I29" s="1" t="s">
        <v>198</v>
      </c>
      <c r="J29" s="1" t="s">
        <v>199</v>
      </c>
      <c r="K29" s="2"/>
      <c r="L29" s="1" t="s">
        <v>200</v>
      </c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ht="15.75" customHeight="1" x14ac:dyDescent="0.15">
      <c r="A30" s="1" t="s">
        <v>201</v>
      </c>
      <c r="B30" s="1" t="s">
        <v>202</v>
      </c>
      <c r="C30" s="1">
        <v>1184</v>
      </c>
      <c r="D30" s="1">
        <v>1866.7</v>
      </c>
      <c r="E30" s="1" t="s">
        <v>203</v>
      </c>
      <c r="F30" s="1" t="s">
        <v>204</v>
      </c>
      <c r="G30" s="1" t="s">
        <v>205</v>
      </c>
      <c r="H30" s="1" t="s">
        <v>206</v>
      </c>
      <c r="I30" s="1" t="s">
        <v>62</v>
      </c>
      <c r="J30" s="1" t="s">
        <v>207</v>
      </c>
      <c r="K30" s="1" t="s">
        <v>208</v>
      </c>
      <c r="L30" s="1" t="s">
        <v>209</v>
      </c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ht="15.75" customHeight="1" x14ac:dyDescent="0.15">
      <c r="A31" s="1" t="s">
        <v>210</v>
      </c>
      <c r="B31" s="1" t="s">
        <v>211</v>
      </c>
      <c r="C31" s="1">
        <v>1218</v>
      </c>
      <c r="D31" s="1">
        <v>1832.7</v>
      </c>
      <c r="E31" s="1" t="s">
        <v>212</v>
      </c>
      <c r="F31" s="1" t="s">
        <v>213</v>
      </c>
      <c r="G31" s="1" t="s">
        <v>214</v>
      </c>
      <c r="H31" s="1" t="s">
        <v>215</v>
      </c>
      <c r="I31" s="1" t="s">
        <v>216</v>
      </c>
      <c r="J31" s="1" t="s">
        <v>217</v>
      </c>
      <c r="K31" s="2"/>
      <c r="L31" s="1" t="s">
        <v>218</v>
      </c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ht="15.75" customHeight="1" x14ac:dyDescent="0.15">
      <c r="A32" s="1" t="s">
        <v>219</v>
      </c>
      <c r="B32" s="1" t="s">
        <v>220</v>
      </c>
      <c r="C32" s="1">
        <v>1255.8</v>
      </c>
      <c r="D32" s="1">
        <v>1794.9</v>
      </c>
      <c r="E32" s="1" t="s">
        <v>221</v>
      </c>
      <c r="F32" s="1" t="s">
        <v>222</v>
      </c>
      <c r="G32" s="1" t="s">
        <v>223</v>
      </c>
      <c r="H32" s="1" t="s">
        <v>224</v>
      </c>
      <c r="I32" s="1" t="s">
        <v>225</v>
      </c>
      <c r="J32" s="1" t="s">
        <v>226</v>
      </c>
      <c r="K32" s="2"/>
      <c r="L32" s="1" t="s">
        <v>227</v>
      </c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ht="15.75" customHeight="1" x14ac:dyDescent="0.15">
      <c r="A33" s="1" t="s">
        <v>228</v>
      </c>
      <c r="B33" s="1" t="s">
        <v>220</v>
      </c>
      <c r="C33" s="1">
        <v>1255.8</v>
      </c>
      <c r="D33" s="1">
        <v>1794.9</v>
      </c>
      <c r="E33" s="1" t="s">
        <v>229</v>
      </c>
      <c r="F33" s="1" t="s">
        <v>230</v>
      </c>
      <c r="G33" s="1" t="s">
        <v>231</v>
      </c>
      <c r="H33" s="1" t="s">
        <v>232</v>
      </c>
      <c r="I33" s="1" t="s">
        <v>233</v>
      </c>
      <c r="J33" s="1" t="s">
        <v>234</v>
      </c>
      <c r="K33" s="2"/>
      <c r="L33" s="1" t="s">
        <v>235</v>
      </c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ht="15.75" customHeight="1" x14ac:dyDescent="0.15">
      <c r="A34" s="1" t="s">
        <v>236</v>
      </c>
      <c r="B34" s="2"/>
      <c r="C34" s="1" t="s">
        <v>237</v>
      </c>
      <c r="D34" s="1" t="s">
        <v>238</v>
      </c>
      <c r="E34" s="2"/>
      <c r="F34" s="1" t="s">
        <v>230</v>
      </c>
      <c r="G34" s="1" t="s">
        <v>231</v>
      </c>
      <c r="H34" s="1" t="s">
        <v>232</v>
      </c>
      <c r="I34" s="1" t="s">
        <v>233</v>
      </c>
      <c r="J34" s="1" t="s">
        <v>239</v>
      </c>
      <c r="K34" s="2"/>
      <c r="L34" s="1" t="s">
        <v>240</v>
      </c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ht="15.75" customHeight="1" x14ac:dyDescent="0.15">
      <c r="A35" s="1" t="s">
        <v>241</v>
      </c>
      <c r="B35" s="1" t="s">
        <v>21</v>
      </c>
      <c r="C35" s="1" t="s">
        <v>237</v>
      </c>
      <c r="D35" s="1" t="s">
        <v>238</v>
      </c>
      <c r="E35" s="1">
        <v>0</v>
      </c>
      <c r="F35" s="1" t="s">
        <v>242</v>
      </c>
      <c r="G35" s="1" t="s">
        <v>243</v>
      </c>
      <c r="H35" s="1" t="s">
        <v>244</v>
      </c>
      <c r="I35" s="1" t="s">
        <v>245</v>
      </c>
      <c r="J35" s="1" t="s">
        <v>246</v>
      </c>
      <c r="K35" s="2"/>
      <c r="L35" s="1" t="s">
        <v>240</v>
      </c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ht="15.75" customHeight="1" x14ac:dyDescent="0.15">
      <c r="A36" s="1" t="s">
        <v>247</v>
      </c>
      <c r="B36" s="1" t="s">
        <v>248</v>
      </c>
      <c r="C36" s="1">
        <v>1331.3</v>
      </c>
      <c r="D36" s="1">
        <v>1719.4</v>
      </c>
      <c r="E36" s="1" t="s">
        <v>249</v>
      </c>
      <c r="F36" s="1" t="s">
        <v>250</v>
      </c>
      <c r="G36" s="1" t="s">
        <v>251</v>
      </c>
      <c r="H36" s="1" t="s">
        <v>252</v>
      </c>
      <c r="I36" s="1" t="s">
        <v>253</v>
      </c>
      <c r="J36" s="1" t="s">
        <v>254</v>
      </c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ht="15.75" customHeight="1" x14ac:dyDescent="0.15">
      <c r="A37" s="1" t="s">
        <v>255</v>
      </c>
      <c r="B37" s="1" t="s">
        <v>248</v>
      </c>
      <c r="C37" s="1">
        <v>1331.3</v>
      </c>
      <c r="D37" s="1">
        <v>1719.4</v>
      </c>
      <c r="E37" s="1" t="s">
        <v>256</v>
      </c>
      <c r="F37" s="1" t="s">
        <v>257</v>
      </c>
      <c r="G37" s="1" t="s">
        <v>258</v>
      </c>
      <c r="H37" s="1" t="s">
        <v>259</v>
      </c>
      <c r="I37" s="1" t="s">
        <v>260</v>
      </c>
      <c r="J37" s="1" t="s">
        <v>261</v>
      </c>
      <c r="K37" s="2"/>
      <c r="L37" s="1" t="s">
        <v>262</v>
      </c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ht="15.75" customHeight="1" x14ac:dyDescent="0.15">
      <c r="A38" s="1" t="s">
        <v>263</v>
      </c>
      <c r="B38" s="1" t="s">
        <v>21</v>
      </c>
      <c r="C38" s="1">
        <v>1386.9</v>
      </c>
      <c r="D38" s="1">
        <v>1663.8</v>
      </c>
      <c r="E38" s="1">
        <v>0</v>
      </c>
      <c r="F38" s="1" t="s">
        <v>264</v>
      </c>
      <c r="G38" s="1" t="s">
        <v>265</v>
      </c>
      <c r="H38" s="1" t="s">
        <v>266</v>
      </c>
      <c r="I38" s="1" t="s">
        <v>267</v>
      </c>
      <c r="J38" s="1" t="s">
        <v>268</v>
      </c>
      <c r="K38" s="1" t="s">
        <v>269</v>
      </c>
      <c r="L38" s="1" t="s">
        <v>270</v>
      </c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ht="15.75" customHeight="1" x14ac:dyDescent="0.15">
      <c r="A39" s="1" t="s">
        <v>271</v>
      </c>
      <c r="B39" s="1" t="s">
        <v>272</v>
      </c>
      <c r="C39" s="1">
        <v>1485</v>
      </c>
      <c r="D39" s="1">
        <v>1565.7</v>
      </c>
      <c r="E39" s="1" t="s">
        <v>273</v>
      </c>
      <c r="F39" s="1" t="s">
        <v>274</v>
      </c>
      <c r="G39" s="1" t="s">
        <v>275</v>
      </c>
      <c r="H39" s="1" t="s">
        <v>276</v>
      </c>
      <c r="I39" s="1" t="s">
        <v>277</v>
      </c>
      <c r="J39" s="1" t="s">
        <v>278</v>
      </c>
      <c r="K39" s="1" t="s">
        <v>279</v>
      </c>
      <c r="L39" s="1" t="s">
        <v>280</v>
      </c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ht="15.75" customHeight="1" x14ac:dyDescent="0.15">
      <c r="A40" s="1" t="s">
        <v>281</v>
      </c>
      <c r="B40" s="1" t="s">
        <v>282</v>
      </c>
      <c r="C40" s="1">
        <v>1569.2</v>
      </c>
      <c r="D40" s="1">
        <v>1481.5</v>
      </c>
      <c r="E40" s="1" t="s">
        <v>283</v>
      </c>
      <c r="F40" s="1" t="s">
        <v>284</v>
      </c>
      <c r="G40" s="1" t="s">
        <v>285</v>
      </c>
      <c r="H40" s="1" t="s">
        <v>286</v>
      </c>
      <c r="I40" s="1" t="s">
        <v>287</v>
      </c>
      <c r="J40" s="1" t="s">
        <v>288</v>
      </c>
      <c r="K40" s="2"/>
      <c r="L40" s="1" t="s">
        <v>289</v>
      </c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ht="15.75" customHeight="1" x14ac:dyDescent="0.15">
      <c r="A41" s="1" t="s">
        <v>290</v>
      </c>
      <c r="B41" s="1" t="s">
        <v>21</v>
      </c>
      <c r="C41" s="1">
        <v>1651.7</v>
      </c>
      <c r="D41" s="1">
        <v>1399</v>
      </c>
      <c r="E41" s="1">
        <v>0</v>
      </c>
      <c r="F41" s="1" t="s">
        <v>291</v>
      </c>
      <c r="G41" s="1" t="s">
        <v>292</v>
      </c>
      <c r="H41" s="1" t="s">
        <v>252</v>
      </c>
      <c r="I41" s="1" t="s">
        <v>80</v>
      </c>
      <c r="J41" s="1" t="s">
        <v>293</v>
      </c>
      <c r="K41" s="2"/>
      <c r="L41" s="1" t="s">
        <v>294</v>
      </c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ht="15.75" customHeight="1" x14ac:dyDescent="0.15">
      <c r="A42" s="1" t="s">
        <v>295</v>
      </c>
      <c r="B42" s="1" t="s">
        <v>296</v>
      </c>
      <c r="C42" s="1">
        <v>1765.6</v>
      </c>
      <c r="D42" s="1">
        <v>1284.4000000000001</v>
      </c>
      <c r="E42" s="1">
        <v>1.5</v>
      </c>
      <c r="F42" s="1" t="s">
        <v>297</v>
      </c>
      <c r="G42" s="1" t="s">
        <v>298</v>
      </c>
      <c r="H42" s="1" t="s">
        <v>299</v>
      </c>
      <c r="I42" s="2"/>
      <c r="J42" s="1" t="s">
        <v>300</v>
      </c>
      <c r="K42" s="1" t="s">
        <v>301</v>
      </c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ht="15.75" customHeight="1" x14ac:dyDescent="0.15">
      <c r="A43" s="1" t="s">
        <v>302</v>
      </c>
      <c r="B43" s="1" t="s">
        <v>21</v>
      </c>
      <c r="C43" s="1">
        <v>1770.4</v>
      </c>
      <c r="D43" s="1">
        <v>1280.3</v>
      </c>
      <c r="E43" s="1">
        <v>0</v>
      </c>
      <c r="F43" s="1" t="s">
        <v>303</v>
      </c>
      <c r="G43" s="1" t="s">
        <v>304</v>
      </c>
      <c r="H43" s="1" t="s">
        <v>305</v>
      </c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ht="15.75" customHeight="1" x14ac:dyDescent="0.15">
      <c r="A44" s="1" t="s">
        <v>306</v>
      </c>
      <c r="B44" s="1" t="s">
        <v>307</v>
      </c>
      <c r="C44" s="1">
        <v>1773.2</v>
      </c>
      <c r="D44" s="1">
        <v>1277.5</v>
      </c>
      <c r="E44" s="1" t="s">
        <v>308</v>
      </c>
      <c r="F44" s="1" t="s">
        <v>309</v>
      </c>
      <c r="G44" s="1" t="s">
        <v>310</v>
      </c>
      <c r="H44" s="1" t="s">
        <v>311</v>
      </c>
      <c r="I44" s="1" t="s">
        <v>312</v>
      </c>
      <c r="J44" s="1" t="s">
        <v>313</v>
      </c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ht="15.75" customHeight="1" x14ac:dyDescent="0.15">
      <c r="A45" s="1" t="s">
        <v>314</v>
      </c>
      <c r="B45" s="1" t="s">
        <v>315</v>
      </c>
      <c r="C45" s="2"/>
      <c r="D45" s="2"/>
      <c r="E45" s="1">
        <v>2</v>
      </c>
      <c r="F45" s="1" t="s">
        <v>316</v>
      </c>
      <c r="G45" s="1" t="s">
        <v>317</v>
      </c>
      <c r="H45" s="2"/>
      <c r="I45" s="2"/>
      <c r="J45" s="2"/>
      <c r="K45" s="1" t="s">
        <v>318</v>
      </c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ht="15.75" customHeight="1" x14ac:dyDescent="0.15">
      <c r="A46" s="1" t="s">
        <v>319</v>
      </c>
      <c r="B46" s="1" t="s">
        <v>320</v>
      </c>
      <c r="C46" s="1" t="s">
        <v>321</v>
      </c>
      <c r="D46" s="1">
        <v>1988.8</v>
      </c>
      <c r="E46" s="1" t="s">
        <v>322</v>
      </c>
      <c r="F46" s="1" t="s">
        <v>323</v>
      </c>
      <c r="G46" s="1" t="s">
        <v>324</v>
      </c>
      <c r="H46" s="1" t="s">
        <v>325</v>
      </c>
      <c r="I46" s="1" t="s">
        <v>326</v>
      </c>
      <c r="J46" s="1" t="s">
        <v>327</v>
      </c>
      <c r="K46" s="2"/>
      <c r="L46" s="1" t="s">
        <v>328</v>
      </c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ht="15.75" customHeight="1" x14ac:dyDescent="0.15">
      <c r="A47" s="1" t="s">
        <v>329</v>
      </c>
      <c r="B47" s="1" t="s">
        <v>330</v>
      </c>
      <c r="C47" s="1">
        <v>1856.6</v>
      </c>
      <c r="D47" s="1">
        <v>1194.0999999999999</v>
      </c>
      <c r="E47" s="1" t="s">
        <v>331</v>
      </c>
      <c r="F47" s="1" t="s">
        <v>323</v>
      </c>
      <c r="G47" s="1" t="s">
        <v>332</v>
      </c>
      <c r="H47" s="1" t="s">
        <v>325</v>
      </c>
      <c r="I47" s="1" t="s">
        <v>326</v>
      </c>
      <c r="J47" s="1" t="s">
        <v>327</v>
      </c>
      <c r="K47" s="2"/>
      <c r="L47" s="1" t="s">
        <v>328</v>
      </c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ht="15.75" customHeight="1" x14ac:dyDescent="0.15">
      <c r="A48" s="1" t="s">
        <v>333</v>
      </c>
      <c r="B48" s="1" t="s">
        <v>334</v>
      </c>
      <c r="C48" s="1">
        <v>1940.2</v>
      </c>
      <c r="D48" s="1">
        <v>1110.5</v>
      </c>
      <c r="E48" s="1" t="s">
        <v>335</v>
      </c>
      <c r="F48" s="1" t="s">
        <v>336</v>
      </c>
      <c r="G48" s="1" t="s">
        <v>337</v>
      </c>
      <c r="H48" s="1" t="s">
        <v>338</v>
      </c>
      <c r="I48" s="1" t="s">
        <v>339</v>
      </c>
      <c r="J48" s="1" t="s">
        <v>340</v>
      </c>
      <c r="K48" s="2"/>
      <c r="L48" s="1" t="s">
        <v>341</v>
      </c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ht="15.75" customHeight="1" x14ac:dyDescent="0.15">
      <c r="A49" s="1" t="s">
        <v>342</v>
      </c>
      <c r="B49" s="1" t="s">
        <v>343</v>
      </c>
      <c r="C49" s="1">
        <v>1940.2</v>
      </c>
      <c r="D49" s="1">
        <v>1110.5</v>
      </c>
      <c r="E49" s="1" t="s">
        <v>344</v>
      </c>
      <c r="F49" s="1" t="s">
        <v>345</v>
      </c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ht="15.75" customHeight="1" x14ac:dyDescent="0.15">
      <c r="A50" s="1" t="s">
        <v>346</v>
      </c>
      <c r="B50" s="1" t="s">
        <v>21</v>
      </c>
      <c r="C50" s="1">
        <v>1942.9</v>
      </c>
      <c r="D50" s="1">
        <v>1107.0999999999999</v>
      </c>
      <c r="E50" s="1">
        <v>0</v>
      </c>
      <c r="F50" s="1" t="s">
        <v>345</v>
      </c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ht="15.75" customHeight="1" x14ac:dyDescent="0.15">
      <c r="A51" s="1" t="s">
        <v>347</v>
      </c>
      <c r="B51" s="1"/>
      <c r="C51" s="1"/>
      <c r="D51" s="1"/>
      <c r="E51" s="1"/>
      <c r="F51" s="1" t="s">
        <v>345</v>
      </c>
      <c r="G51" s="1"/>
      <c r="H51" s="1"/>
      <c r="I51" s="1" t="s">
        <v>62</v>
      </c>
      <c r="J51" s="1"/>
      <c r="K51" s="2"/>
      <c r="L51" s="1" t="s">
        <v>348</v>
      </c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ht="15.75" customHeight="1" x14ac:dyDescent="0.15">
      <c r="A52" s="1" t="s">
        <v>349</v>
      </c>
      <c r="B52" s="1" t="s">
        <v>350</v>
      </c>
      <c r="C52" s="1">
        <v>2016.9</v>
      </c>
      <c r="D52" s="1">
        <v>1033.0999999999999</v>
      </c>
      <c r="E52" s="1" t="s">
        <v>351</v>
      </c>
      <c r="F52" s="1" t="s">
        <v>352</v>
      </c>
      <c r="G52" s="1" t="s">
        <v>353</v>
      </c>
      <c r="H52" s="1" t="s">
        <v>354</v>
      </c>
      <c r="I52" s="1" t="s">
        <v>355</v>
      </c>
      <c r="J52" s="1" t="s">
        <v>356</v>
      </c>
      <c r="K52" s="2"/>
      <c r="L52" s="1" t="s">
        <v>357</v>
      </c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ht="15.75" customHeight="1" x14ac:dyDescent="0.15">
      <c r="A53" s="1" t="s">
        <v>358</v>
      </c>
      <c r="B53" s="1" t="s">
        <v>21</v>
      </c>
      <c r="C53" s="1">
        <v>2042</v>
      </c>
      <c r="D53" s="1">
        <v>1008.7</v>
      </c>
      <c r="E53" s="1" t="s">
        <v>21</v>
      </c>
      <c r="F53" s="1" t="s">
        <v>359</v>
      </c>
      <c r="G53" s="1" t="s">
        <v>360</v>
      </c>
      <c r="H53" s="1" t="s">
        <v>361</v>
      </c>
      <c r="I53" s="1" t="s">
        <v>362</v>
      </c>
      <c r="J53" s="1" t="s">
        <v>356</v>
      </c>
      <c r="K53" s="2"/>
      <c r="L53" s="1" t="s">
        <v>363</v>
      </c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ht="15.75" customHeight="1" x14ac:dyDescent="0.15">
      <c r="A54" s="1" t="s">
        <v>364</v>
      </c>
      <c r="B54" s="1" t="s">
        <v>365</v>
      </c>
      <c r="C54" s="1">
        <v>2094</v>
      </c>
      <c r="D54" s="1">
        <v>956.7</v>
      </c>
      <c r="E54" s="1" t="s">
        <v>366</v>
      </c>
      <c r="F54" s="1" t="s">
        <v>367</v>
      </c>
      <c r="G54" s="1" t="s">
        <v>368</v>
      </c>
      <c r="H54" s="1" t="s">
        <v>369</v>
      </c>
      <c r="I54" s="1" t="s">
        <v>370</v>
      </c>
      <c r="J54" s="1" t="s">
        <v>371</v>
      </c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ht="15.75" customHeight="1" x14ac:dyDescent="0.15">
      <c r="A55" s="1" t="s">
        <v>372</v>
      </c>
      <c r="B55" s="1" t="s">
        <v>21</v>
      </c>
      <c r="C55" s="1" t="s">
        <v>373</v>
      </c>
      <c r="D55" s="1" t="s">
        <v>374</v>
      </c>
      <c r="E55" s="1" t="s">
        <v>21</v>
      </c>
      <c r="F55" s="1" t="s">
        <v>375</v>
      </c>
      <c r="G55" s="1" t="s">
        <v>376</v>
      </c>
      <c r="H55" s="1" t="s">
        <v>377</v>
      </c>
      <c r="I55" s="2"/>
      <c r="J55" s="2"/>
      <c r="K55" s="2"/>
      <c r="L55" s="1" t="s">
        <v>378</v>
      </c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ht="15.75" customHeight="1" x14ac:dyDescent="0.15">
      <c r="A56" s="1" t="s">
        <v>379</v>
      </c>
      <c r="B56" s="1" t="s">
        <v>380</v>
      </c>
      <c r="C56" s="1">
        <v>2190.1</v>
      </c>
      <c r="D56" s="1">
        <v>860.6</v>
      </c>
      <c r="E56" s="1" t="s">
        <v>381</v>
      </c>
      <c r="F56" s="1" t="s">
        <v>382</v>
      </c>
      <c r="G56" s="1" t="s">
        <v>383</v>
      </c>
      <c r="H56" s="1" t="s">
        <v>384</v>
      </c>
      <c r="I56" s="1" t="s">
        <v>385</v>
      </c>
      <c r="J56" s="1" t="s">
        <v>386</v>
      </c>
      <c r="K56" s="1" t="s">
        <v>387</v>
      </c>
      <c r="L56" s="1" t="s">
        <v>388</v>
      </c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ht="15.75" customHeight="1" x14ac:dyDescent="0.15">
      <c r="A57" s="1" t="s">
        <v>389</v>
      </c>
      <c r="B57" s="1" t="s">
        <v>390</v>
      </c>
      <c r="C57" s="1">
        <v>2293.8000000000002</v>
      </c>
      <c r="D57" s="1">
        <v>756.9</v>
      </c>
      <c r="E57" s="1" t="s">
        <v>391</v>
      </c>
      <c r="F57" s="1" t="s">
        <v>392</v>
      </c>
      <c r="G57" s="1" t="s">
        <v>393</v>
      </c>
      <c r="H57" s="1" t="s">
        <v>394</v>
      </c>
      <c r="I57" s="2"/>
      <c r="J57" s="2"/>
      <c r="K57" s="1" t="s">
        <v>395</v>
      </c>
      <c r="L57" s="1" t="s">
        <v>396</v>
      </c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ht="15.75" customHeight="1" x14ac:dyDescent="0.15">
      <c r="A58" s="1" t="s">
        <v>397</v>
      </c>
      <c r="B58" s="1" t="s">
        <v>398</v>
      </c>
      <c r="C58" s="1">
        <v>2417.1</v>
      </c>
      <c r="D58" s="1">
        <v>633.6</v>
      </c>
      <c r="E58" s="1" t="s">
        <v>399</v>
      </c>
      <c r="F58" s="1" t="s">
        <v>400</v>
      </c>
      <c r="G58" s="1" t="s">
        <v>401</v>
      </c>
      <c r="H58" s="1" t="s">
        <v>402</v>
      </c>
      <c r="I58" s="1" t="s">
        <v>403</v>
      </c>
      <c r="J58" s="2"/>
      <c r="K58" s="2"/>
      <c r="L58" s="1" t="s">
        <v>404</v>
      </c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ht="15.75" customHeight="1" x14ac:dyDescent="0.15">
      <c r="A59" s="1" t="s">
        <v>405</v>
      </c>
      <c r="B59" s="1" t="s">
        <v>398</v>
      </c>
      <c r="C59" s="1">
        <v>2417.1</v>
      </c>
      <c r="D59" s="1">
        <v>633.6</v>
      </c>
      <c r="E59" s="1" t="s">
        <v>406</v>
      </c>
      <c r="F59" s="1" t="s">
        <v>407</v>
      </c>
      <c r="G59" s="1" t="s">
        <v>408</v>
      </c>
      <c r="H59" s="1" t="s">
        <v>409</v>
      </c>
      <c r="I59" s="2"/>
      <c r="J59" s="2"/>
      <c r="K59" s="2"/>
      <c r="L59" s="1" t="s">
        <v>410</v>
      </c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ht="15.75" customHeight="1" x14ac:dyDescent="0.15">
      <c r="A60" s="1" t="s">
        <v>411</v>
      </c>
      <c r="B60" s="1" t="s">
        <v>398</v>
      </c>
      <c r="C60" s="1">
        <v>2417.1</v>
      </c>
      <c r="D60" s="1">
        <v>633.6</v>
      </c>
      <c r="E60" s="1" t="s">
        <v>412</v>
      </c>
      <c r="F60" s="1" t="s">
        <v>413</v>
      </c>
      <c r="G60" s="1" t="s">
        <v>414</v>
      </c>
      <c r="H60" s="1" t="s">
        <v>415</v>
      </c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ht="15.75" customHeight="1" x14ac:dyDescent="0.15">
      <c r="A61" s="1" t="s">
        <v>416</v>
      </c>
      <c r="B61" s="1" t="s">
        <v>398</v>
      </c>
      <c r="C61" s="1">
        <v>2417.1</v>
      </c>
      <c r="D61" s="1">
        <v>633.6</v>
      </c>
      <c r="E61" s="1" t="s">
        <v>417</v>
      </c>
      <c r="F61" s="1" t="s">
        <v>418</v>
      </c>
      <c r="G61" s="1" t="s">
        <v>419</v>
      </c>
      <c r="H61" s="1" t="s">
        <v>420</v>
      </c>
      <c r="I61" s="2"/>
      <c r="J61" s="1" t="s">
        <v>421</v>
      </c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ht="15.75" customHeight="1" x14ac:dyDescent="0.15">
      <c r="A62" s="1" t="s">
        <v>422</v>
      </c>
      <c r="B62" s="1" t="s">
        <v>423</v>
      </c>
      <c r="C62" s="1" t="s">
        <v>424</v>
      </c>
      <c r="D62" s="1" t="s">
        <v>425</v>
      </c>
      <c r="E62" s="1" t="s">
        <v>426</v>
      </c>
      <c r="F62" s="1" t="s">
        <v>427</v>
      </c>
      <c r="G62" s="1" t="s">
        <v>428</v>
      </c>
      <c r="H62" s="1" t="s">
        <v>429</v>
      </c>
      <c r="I62" s="1" t="s">
        <v>430</v>
      </c>
      <c r="J62" s="1" t="s">
        <v>431</v>
      </c>
      <c r="K62" s="1" t="s">
        <v>432</v>
      </c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ht="15.75" customHeight="1" x14ac:dyDescent="0.15">
      <c r="A63" s="1" t="s">
        <v>433</v>
      </c>
      <c r="B63" s="1" t="s">
        <v>434</v>
      </c>
      <c r="C63" s="1" t="s">
        <v>435</v>
      </c>
      <c r="D63" s="1" t="s">
        <v>436</v>
      </c>
      <c r="E63" s="1" t="s">
        <v>21</v>
      </c>
      <c r="F63" s="1" t="s">
        <v>427</v>
      </c>
      <c r="G63" s="1" t="s">
        <v>428</v>
      </c>
      <c r="H63" s="1" t="s">
        <v>429</v>
      </c>
      <c r="I63" s="1" t="s">
        <v>430</v>
      </c>
      <c r="J63" s="1" t="s">
        <v>431</v>
      </c>
      <c r="K63" s="1" t="s">
        <v>432</v>
      </c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ht="15.75" customHeight="1" x14ac:dyDescent="0.15">
      <c r="A64" s="1" t="s">
        <v>437</v>
      </c>
      <c r="B64" s="1" t="s">
        <v>438</v>
      </c>
      <c r="C64" s="1">
        <v>2544.9</v>
      </c>
      <c r="D64" s="1">
        <v>505.8</v>
      </c>
      <c r="E64" s="2"/>
      <c r="F64" s="1" t="s">
        <v>439</v>
      </c>
      <c r="G64" s="1" t="s">
        <v>440</v>
      </c>
      <c r="H64" s="1" t="s">
        <v>441</v>
      </c>
      <c r="I64" s="1" t="s">
        <v>442</v>
      </c>
      <c r="J64" s="1" t="s">
        <v>443</v>
      </c>
      <c r="K64" s="2"/>
      <c r="L64" s="1" t="s">
        <v>444</v>
      </c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1:27" ht="15.75" customHeight="1" x14ac:dyDescent="0.15">
      <c r="A65" s="1" t="s">
        <v>445</v>
      </c>
      <c r="B65" s="1" t="s">
        <v>446</v>
      </c>
      <c r="C65" s="1">
        <v>2571.5</v>
      </c>
      <c r="D65" s="1">
        <v>479.2</v>
      </c>
      <c r="E65" s="1" t="s">
        <v>152</v>
      </c>
      <c r="F65" s="1" t="s">
        <v>439</v>
      </c>
      <c r="G65" s="1" t="s">
        <v>447</v>
      </c>
      <c r="H65" s="1" t="s">
        <v>448</v>
      </c>
      <c r="I65" s="1" t="s">
        <v>442</v>
      </c>
      <c r="J65" s="1" t="s">
        <v>443</v>
      </c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1:27" ht="15.75" customHeight="1" x14ac:dyDescent="0.15">
      <c r="A66" s="1" t="s">
        <v>449</v>
      </c>
      <c r="B66" s="1" t="s">
        <v>450</v>
      </c>
      <c r="C66" s="1">
        <v>2580.4</v>
      </c>
      <c r="D66" s="1">
        <v>470.3</v>
      </c>
      <c r="E66" s="2"/>
      <c r="F66" s="1" t="s">
        <v>439</v>
      </c>
      <c r="G66" s="2"/>
      <c r="H66" s="2"/>
      <c r="I66" s="1" t="s">
        <v>442</v>
      </c>
      <c r="J66" s="1" t="s">
        <v>443</v>
      </c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1:27" ht="15.75" customHeight="1" x14ac:dyDescent="0.15">
      <c r="A67" s="1" t="s">
        <v>451</v>
      </c>
      <c r="B67" s="1" t="s">
        <v>452</v>
      </c>
      <c r="C67" s="1">
        <v>2590.1999999999998</v>
      </c>
      <c r="D67" s="1">
        <v>460.5</v>
      </c>
      <c r="E67" s="1" t="s">
        <v>453</v>
      </c>
      <c r="F67" s="1" t="s">
        <v>439</v>
      </c>
      <c r="G67" s="2"/>
      <c r="H67" s="2"/>
      <c r="I67" s="1" t="s">
        <v>442</v>
      </c>
      <c r="J67" s="1" t="s">
        <v>443</v>
      </c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ht="15.75" customHeight="1" x14ac:dyDescent="0.15">
      <c r="A68" s="1" t="s">
        <v>454</v>
      </c>
      <c r="B68" s="1" t="s">
        <v>455</v>
      </c>
      <c r="C68" s="1">
        <v>2611</v>
      </c>
      <c r="D68" s="1">
        <v>439.7</v>
      </c>
      <c r="E68" s="2"/>
      <c r="F68" s="1" t="s">
        <v>439</v>
      </c>
      <c r="G68" s="2"/>
      <c r="H68" s="2"/>
      <c r="I68" s="1" t="s">
        <v>442</v>
      </c>
      <c r="J68" s="1" t="s">
        <v>443</v>
      </c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1:27" ht="15.75" customHeight="1" x14ac:dyDescent="0.15">
      <c r="A69" s="1" t="s">
        <v>456</v>
      </c>
      <c r="B69" s="1" t="s">
        <v>457</v>
      </c>
      <c r="C69" s="1">
        <v>2686.7</v>
      </c>
      <c r="D69" s="1">
        <v>364</v>
      </c>
      <c r="E69" s="1" t="s">
        <v>458</v>
      </c>
      <c r="F69" s="1" t="s">
        <v>459</v>
      </c>
      <c r="G69" s="1" t="s">
        <v>460</v>
      </c>
      <c r="H69" s="1" t="s">
        <v>461</v>
      </c>
      <c r="I69" s="1" t="s">
        <v>462</v>
      </c>
      <c r="J69" s="1" t="s">
        <v>463</v>
      </c>
      <c r="K69" s="1" t="s">
        <v>464</v>
      </c>
      <c r="L69" s="1" t="s">
        <v>465</v>
      </c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ht="15.75" customHeight="1" x14ac:dyDescent="0.15">
      <c r="A70" s="1" t="s">
        <v>466</v>
      </c>
      <c r="B70" s="1" t="s">
        <v>457</v>
      </c>
      <c r="C70" s="1">
        <v>2686.7</v>
      </c>
      <c r="D70" s="1">
        <v>364</v>
      </c>
      <c r="E70" s="1" t="s">
        <v>467</v>
      </c>
      <c r="F70" s="1" t="s">
        <v>468</v>
      </c>
      <c r="G70" s="1" t="s">
        <v>469</v>
      </c>
      <c r="H70" s="1" t="s">
        <v>470</v>
      </c>
      <c r="I70" s="1" t="s">
        <v>94</v>
      </c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1:27" ht="15.75" customHeight="1" x14ac:dyDescent="0.15">
      <c r="A71" s="1" t="s">
        <v>471</v>
      </c>
      <c r="B71" s="1" t="s">
        <v>472</v>
      </c>
      <c r="C71" s="1">
        <v>2755.8</v>
      </c>
      <c r="D71" s="1">
        <v>294.89999999999998</v>
      </c>
      <c r="E71" s="1" t="s">
        <v>473</v>
      </c>
      <c r="F71" s="1" t="s">
        <v>474</v>
      </c>
      <c r="G71" s="1" t="s">
        <v>475</v>
      </c>
      <c r="H71" s="1" t="s">
        <v>476</v>
      </c>
      <c r="I71" s="2"/>
      <c r="J71" s="2"/>
      <c r="K71" s="1" t="s">
        <v>477</v>
      </c>
      <c r="L71" s="1" t="s">
        <v>478</v>
      </c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1:27" ht="15.75" customHeight="1" x14ac:dyDescent="0.15">
      <c r="A72" s="1" t="s">
        <v>479</v>
      </c>
      <c r="B72" s="1" t="s">
        <v>480</v>
      </c>
      <c r="C72" s="1">
        <v>2814.4</v>
      </c>
      <c r="D72" s="1">
        <v>236.3</v>
      </c>
      <c r="E72" s="1" t="s">
        <v>481</v>
      </c>
      <c r="F72" s="1" t="s">
        <v>482</v>
      </c>
      <c r="G72" s="1" t="s">
        <v>483</v>
      </c>
      <c r="H72" s="2"/>
      <c r="I72" s="1" t="s">
        <v>94</v>
      </c>
      <c r="J72" s="2"/>
      <c r="K72" s="2"/>
      <c r="L72" s="1" t="s">
        <v>484</v>
      </c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ht="15.75" customHeight="1" x14ac:dyDescent="0.15">
      <c r="A73" s="1" t="s">
        <v>485</v>
      </c>
      <c r="B73" s="1" t="s">
        <v>480</v>
      </c>
      <c r="C73" s="1">
        <v>2814.4</v>
      </c>
      <c r="D73" s="1">
        <v>236.3</v>
      </c>
      <c r="E73" s="1" t="s">
        <v>486</v>
      </c>
      <c r="F73" s="1" t="s">
        <v>487</v>
      </c>
      <c r="G73" s="1" t="s">
        <v>488</v>
      </c>
      <c r="H73" s="1" t="s">
        <v>489</v>
      </c>
      <c r="I73" s="1" t="s">
        <v>490</v>
      </c>
      <c r="J73" s="1" t="s">
        <v>491</v>
      </c>
      <c r="K73" s="1" t="s">
        <v>492</v>
      </c>
      <c r="L73" s="1" t="s">
        <v>493</v>
      </c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1:27" ht="15.75" customHeight="1" x14ac:dyDescent="0.15">
      <c r="A74" s="1" t="s">
        <v>494</v>
      </c>
      <c r="B74" s="1" t="s">
        <v>21</v>
      </c>
      <c r="C74" s="1">
        <v>2949.6</v>
      </c>
      <c r="D74" s="1">
        <v>101.1</v>
      </c>
      <c r="E74" s="1" t="s">
        <v>21</v>
      </c>
      <c r="F74" s="1" t="s">
        <v>495</v>
      </c>
      <c r="G74" s="1" t="s">
        <v>496</v>
      </c>
      <c r="H74" s="1" t="s">
        <v>497</v>
      </c>
      <c r="I74" s="1" t="s">
        <v>498</v>
      </c>
      <c r="J74" s="1" t="s">
        <v>499</v>
      </c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1:27" ht="15.75" customHeight="1" x14ac:dyDescent="0.15">
      <c r="A75" s="1" t="s">
        <v>500</v>
      </c>
      <c r="B75" s="1" t="s">
        <v>21</v>
      </c>
      <c r="C75" s="1">
        <v>2960.3</v>
      </c>
      <c r="D75" s="1">
        <v>90.4</v>
      </c>
      <c r="E75" s="2"/>
      <c r="F75" s="1" t="s">
        <v>501</v>
      </c>
      <c r="G75" s="2"/>
      <c r="H75" s="2"/>
      <c r="I75" s="1" t="s">
        <v>502</v>
      </c>
      <c r="J75" s="2"/>
      <c r="K75" s="2"/>
      <c r="L75" s="1" t="s">
        <v>503</v>
      </c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1:27" ht="15.75" customHeight="1" x14ac:dyDescent="0.15">
      <c r="A76" s="1" t="s">
        <v>504</v>
      </c>
      <c r="B76" s="1" t="s">
        <v>21</v>
      </c>
      <c r="C76" s="1">
        <v>3015.6</v>
      </c>
      <c r="D76" s="1">
        <v>35.1</v>
      </c>
      <c r="E76" s="2"/>
      <c r="F76" s="1" t="s">
        <v>505</v>
      </c>
      <c r="G76" s="2"/>
      <c r="H76" s="2"/>
      <c r="I76" s="1" t="s">
        <v>502</v>
      </c>
      <c r="J76" s="2"/>
      <c r="K76" s="1" t="s">
        <v>506</v>
      </c>
      <c r="L76" s="1" t="s">
        <v>503</v>
      </c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1:27" ht="15.75" customHeight="1" x14ac:dyDescent="0.15">
      <c r="A77" s="1" t="s">
        <v>507</v>
      </c>
      <c r="B77" s="2"/>
      <c r="C77" s="1">
        <v>3050.7</v>
      </c>
      <c r="D77" s="1">
        <v>0</v>
      </c>
      <c r="E77" s="2"/>
      <c r="F77" s="2"/>
      <c r="G77" s="2"/>
      <c r="H77" s="2"/>
      <c r="I77" s="2"/>
      <c r="J77" s="2"/>
      <c r="K77" s="2"/>
      <c r="L77" s="1" t="s">
        <v>508</v>
      </c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1:27" ht="15.75" customHeight="1" x14ac:dyDescent="0.1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1:27" ht="15.75" customHeight="1" x14ac:dyDescent="0.1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1:27" ht="15.75" customHeight="1" x14ac:dyDescent="0.1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spans="1:27" ht="15.75" customHeight="1" x14ac:dyDescent="0.1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spans="1:27" ht="15.75" customHeight="1" x14ac:dyDescent="0.1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spans="1:27" ht="15.75" customHeight="1" x14ac:dyDescent="0.1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spans="1:27" ht="15.75" customHeight="1" x14ac:dyDescent="0.1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1:27" ht="15.75" customHeight="1" x14ac:dyDescent="0.1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1:27" ht="15.75" customHeight="1" x14ac:dyDescent="0.1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1:27" ht="15.75" customHeight="1" x14ac:dyDescent="0.1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1:27" ht="15.75" customHeight="1" x14ac:dyDescent="0.1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1:27" ht="15.75" customHeight="1" x14ac:dyDescent="0.1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spans="1:27" ht="15.75" customHeight="1" x14ac:dyDescent="0.1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spans="1:27" ht="15.75" customHeight="1" x14ac:dyDescent="0.1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spans="1:27" ht="15.75" customHeight="1" x14ac:dyDescent="0.1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spans="1:27" ht="15.75" customHeight="1" x14ac:dyDescent="0.1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spans="1:27" ht="15.75" customHeight="1" x14ac:dyDescent="0.1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spans="1:27" ht="15.75" customHeight="1" x14ac:dyDescent="0.1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spans="1:27" ht="15.75" customHeight="1" x14ac:dyDescent="0.1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spans="1:27" ht="15.75" customHeight="1" x14ac:dyDescent="0.1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spans="1:27" ht="15.75" customHeight="1" x14ac:dyDescent="0.1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spans="1:27" ht="15.75" customHeight="1" x14ac:dyDescent="0.1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spans="1:27" ht="15.75" customHeight="1" x14ac:dyDescent="0.1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spans="1:27" ht="15.75" customHeight="1" x14ac:dyDescent="0.1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spans="1:27" ht="15.75" customHeight="1" x14ac:dyDescent="0.1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spans="1:27" ht="15.75" customHeight="1" x14ac:dyDescent="0.1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spans="1:27" ht="15.75" customHeight="1" x14ac:dyDescent="0.1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spans="1:27" ht="15.75" customHeight="1" x14ac:dyDescent="0.1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spans="1:27" ht="15.75" customHeight="1" x14ac:dyDescent="0.1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spans="1:27" ht="15.75" customHeight="1" x14ac:dyDescent="0.1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spans="1:27" ht="15.75" customHeight="1" x14ac:dyDescent="0.1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spans="1:27" ht="15.75" customHeight="1" x14ac:dyDescent="0.1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spans="1:27" ht="15.75" customHeight="1" x14ac:dyDescent="0.1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spans="1:27" ht="15.75" customHeight="1" x14ac:dyDescent="0.1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spans="1:27" ht="15.75" customHeight="1" x14ac:dyDescent="0.1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spans="1:27" ht="15.75" customHeight="1" x14ac:dyDescent="0.1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spans="1:27" ht="15.75" customHeight="1" x14ac:dyDescent="0.1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spans="1:27" ht="15.75" customHeight="1" x14ac:dyDescent="0.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spans="1:27" ht="15.75" customHeight="1" x14ac:dyDescent="0.1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spans="1:27" ht="15.75" customHeight="1" x14ac:dyDescent="0.1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spans="1:27" ht="15.75" customHeight="1" x14ac:dyDescent="0.1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spans="1:27" ht="15.75" customHeight="1" x14ac:dyDescent="0.1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spans="1:27" ht="15.75" customHeight="1" x14ac:dyDescent="0.1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spans="1:27" ht="15.75" customHeight="1" x14ac:dyDescent="0.1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spans="1:27" ht="15.75" customHeight="1" x14ac:dyDescent="0.1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spans="1:27" ht="15.75" customHeight="1" x14ac:dyDescent="0.1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spans="1:27" ht="15.75" customHeight="1" x14ac:dyDescent="0.1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spans="1:27" ht="15.75" customHeight="1" x14ac:dyDescent="0.1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1:27" ht="15.75" customHeight="1" x14ac:dyDescent="0.1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spans="1:27" ht="15.75" customHeight="1" x14ac:dyDescent="0.1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spans="1:27" ht="15.75" customHeight="1" x14ac:dyDescent="0.1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spans="1:27" ht="15.75" customHeight="1" x14ac:dyDescent="0.1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spans="1:27" ht="15.75" customHeight="1" x14ac:dyDescent="0.1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spans="1:27" ht="15.75" customHeight="1" x14ac:dyDescent="0.1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spans="1:27" ht="15.75" customHeight="1" x14ac:dyDescent="0.1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1:27" ht="15.75" customHeight="1" x14ac:dyDescent="0.1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spans="1:27" ht="15.75" customHeight="1" x14ac:dyDescent="0.1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spans="1:27" ht="15.75" customHeight="1" x14ac:dyDescent="0.1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spans="1:27" ht="15.75" customHeight="1" x14ac:dyDescent="0.1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spans="1:27" ht="15.75" customHeight="1" x14ac:dyDescent="0.1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spans="1:27" ht="15.75" customHeight="1" x14ac:dyDescent="0.1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spans="1:27" ht="15.75" customHeight="1" x14ac:dyDescent="0.1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spans="1:27" ht="15.75" customHeight="1" x14ac:dyDescent="0.1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spans="1:27" ht="15.75" customHeight="1" x14ac:dyDescent="0.1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spans="1:27" ht="15.75" customHeight="1" x14ac:dyDescent="0.1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spans="1:27" ht="15.75" customHeight="1" x14ac:dyDescent="0.1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spans="1:27" ht="15.75" customHeight="1" x14ac:dyDescent="0.1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spans="1:27" ht="15.75" customHeight="1" x14ac:dyDescent="0.1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spans="1:27" ht="15.75" customHeight="1" x14ac:dyDescent="0.1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spans="1:27" ht="15.75" customHeight="1" x14ac:dyDescent="0.1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spans="1:27" ht="15.75" customHeight="1" x14ac:dyDescent="0.1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spans="1:27" ht="15.75" customHeight="1" x14ac:dyDescent="0.1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spans="1:27" ht="15.75" customHeight="1" x14ac:dyDescent="0.1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spans="1:27" ht="15.75" customHeight="1" x14ac:dyDescent="0.1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spans="1:27" ht="15.75" customHeight="1" x14ac:dyDescent="0.1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spans="1:27" ht="15.75" customHeight="1" x14ac:dyDescent="0.1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spans="1:27" ht="15.75" customHeight="1" x14ac:dyDescent="0.1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spans="1:27" ht="15.75" customHeight="1" x14ac:dyDescent="0.1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spans="1:27" ht="15.75" customHeight="1" x14ac:dyDescent="0.1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spans="1:27" ht="15.75" customHeight="1" x14ac:dyDescent="0.1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spans="1:27" ht="15.75" customHeight="1" x14ac:dyDescent="0.1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spans="1:27" ht="15.75" customHeight="1" x14ac:dyDescent="0.1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spans="1:27" ht="15.75" customHeight="1" x14ac:dyDescent="0.1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spans="1:27" ht="15.75" customHeight="1" x14ac:dyDescent="0.1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spans="1:27" ht="15.75" customHeight="1" x14ac:dyDescent="0.1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spans="1:27" ht="15.75" customHeight="1" x14ac:dyDescent="0.1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spans="1:27" ht="15.75" customHeight="1" x14ac:dyDescent="0.1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1:27" ht="15.75" customHeight="1" x14ac:dyDescent="0.1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spans="1:27" ht="15.75" customHeight="1" x14ac:dyDescent="0.1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spans="1:27" ht="15.75" customHeight="1" x14ac:dyDescent="0.1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spans="1:27" ht="15.75" customHeight="1" x14ac:dyDescent="0.1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spans="1:27" ht="15.75" customHeight="1" x14ac:dyDescent="0.1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spans="1:27" ht="15.75" customHeight="1" x14ac:dyDescent="0.1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spans="1:27" ht="15.75" customHeight="1" x14ac:dyDescent="0.1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spans="1:27" ht="15.75" customHeight="1" x14ac:dyDescent="0.1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spans="1:27" ht="15.75" customHeight="1" x14ac:dyDescent="0.1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spans="1:27" ht="15.75" customHeight="1" x14ac:dyDescent="0.1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spans="1:27" ht="15.75" customHeight="1" x14ac:dyDescent="0.1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spans="1:27" ht="15.75" customHeight="1" x14ac:dyDescent="0.1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spans="1:27" ht="15.75" customHeight="1" x14ac:dyDescent="0.1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spans="1:27" ht="15.75" customHeight="1" x14ac:dyDescent="0.1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spans="1:27" ht="15.75" customHeight="1" x14ac:dyDescent="0.1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spans="1:27" ht="15.75" customHeight="1" x14ac:dyDescent="0.1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1:27" ht="15.75" customHeight="1" x14ac:dyDescent="0.1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spans="1:27" ht="15.75" customHeight="1" x14ac:dyDescent="0.1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spans="1:27" ht="15.75" customHeight="1" x14ac:dyDescent="0.1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spans="1:27" ht="15.75" customHeight="1" x14ac:dyDescent="0.1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spans="1:27" ht="15.75" customHeight="1" x14ac:dyDescent="0.1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spans="1:27" ht="15.75" customHeight="1" x14ac:dyDescent="0.1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spans="1:27" ht="15.75" customHeight="1" x14ac:dyDescent="0.1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1:27" ht="15.75" customHeight="1" x14ac:dyDescent="0.1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spans="1:27" ht="15.75" customHeight="1" x14ac:dyDescent="0.1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spans="1:27" ht="15.75" customHeight="1" x14ac:dyDescent="0.1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spans="1:27" ht="15.75" customHeight="1" x14ac:dyDescent="0.1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spans="1:27" ht="15.75" customHeight="1" x14ac:dyDescent="0.1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spans="1:27" ht="15.75" customHeight="1" x14ac:dyDescent="0.1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spans="1:27" ht="15.75" customHeight="1" x14ac:dyDescent="0.1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spans="1:27" ht="15.75" customHeight="1" x14ac:dyDescent="0.1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spans="1:27" ht="15.75" customHeight="1" x14ac:dyDescent="0.1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spans="1:27" ht="15.75" customHeight="1" x14ac:dyDescent="0.1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spans="1:27" ht="15.75" customHeight="1" x14ac:dyDescent="0.1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spans="1:27" ht="15.75" customHeight="1" x14ac:dyDescent="0.1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spans="1:27" ht="15.75" customHeight="1" x14ac:dyDescent="0.1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spans="1:27" ht="15.75" customHeight="1" x14ac:dyDescent="0.1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spans="1:27" ht="15.75" customHeight="1" x14ac:dyDescent="0.1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spans="1:27" ht="15.75" customHeight="1" x14ac:dyDescent="0.1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spans="1:27" ht="15.75" customHeight="1" x14ac:dyDescent="0.1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1:27" ht="15.75" customHeight="1" x14ac:dyDescent="0.1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spans="1:27" ht="15.75" customHeight="1" x14ac:dyDescent="0.1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spans="1:27" ht="15.75" customHeight="1" x14ac:dyDescent="0.1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spans="1:27" ht="15.75" customHeight="1" x14ac:dyDescent="0.1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spans="1:27" ht="15.75" customHeight="1" x14ac:dyDescent="0.1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spans="1:27" ht="15.75" customHeight="1" x14ac:dyDescent="0.1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spans="1:27" ht="15.75" customHeight="1" x14ac:dyDescent="0.1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spans="1:27" ht="15.75" customHeight="1" x14ac:dyDescent="0.1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spans="1:27" ht="15.75" customHeight="1" x14ac:dyDescent="0.1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spans="1:27" ht="15.75" customHeight="1" x14ac:dyDescent="0.1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spans="1:27" ht="15.75" customHeight="1" x14ac:dyDescent="0.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spans="1:27" ht="15.75" customHeight="1" x14ac:dyDescent="0.1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spans="1:27" ht="15.75" customHeight="1" x14ac:dyDescent="0.1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spans="1:27" ht="15.75" customHeight="1" x14ac:dyDescent="0.1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spans="1:27" ht="15.75" customHeight="1" x14ac:dyDescent="0.1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spans="1:27" ht="15.75" customHeight="1" x14ac:dyDescent="0.1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spans="1:27" ht="15.75" customHeight="1" x14ac:dyDescent="0.1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spans="1:27" ht="15.75" customHeight="1" x14ac:dyDescent="0.1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spans="1:27" ht="15.75" customHeight="1" x14ac:dyDescent="0.1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spans="1:27" ht="15.75" customHeight="1" x14ac:dyDescent="0.1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spans="1:27" ht="15.75" customHeight="1" x14ac:dyDescent="0.1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spans="1:27" ht="15.75" customHeight="1" x14ac:dyDescent="0.1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1:27" ht="15.75" customHeight="1" x14ac:dyDescent="0.1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spans="1:27" ht="15.75" customHeight="1" x14ac:dyDescent="0.1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spans="1:27" ht="15.75" customHeight="1" x14ac:dyDescent="0.1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 spans="1:27" ht="15.75" customHeight="1" x14ac:dyDescent="0.1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spans="1:27" ht="15.75" customHeight="1" x14ac:dyDescent="0.1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spans="1:27" ht="15.75" customHeight="1" x14ac:dyDescent="0.1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spans="1:27" ht="15.75" customHeight="1" x14ac:dyDescent="0.1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spans="1:27" ht="15.75" customHeight="1" x14ac:dyDescent="0.1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spans="1:27" ht="15.75" customHeight="1" x14ac:dyDescent="0.1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spans="1:27" ht="15.75" customHeight="1" x14ac:dyDescent="0.1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spans="1:27" ht="15.75" customHeight="1" x14ac:dyDescent="0.1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spans="1:27" ht="15.75" customHeight="1" x14ac:dyDescent="0.1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spans="1:27" ht="15.75" customHeight="1" x14ac:dyDescent="0.1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spans="1:27" ht="15.75" customHeight="1" x14ac:dyDescent="0.1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spans="1:27" ht="15.75" customHeight="1" x14ac:dyDescent="0.1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spans="1:27" ht="15.75" customHeight="1" x14ac:dyDescent="0.1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spans="1:27" ht="15.75" customHeight="1" x14ac:dyDescent="0.1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 spans="1:27" ht="15.75" customHeight="1" x14ac:dyDescent="0.1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 spans="1:27" ht="15.75" customHeight="1" x14ac:dyDescent="0.1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 spans="1:27" ht="15.75" customHeight="1" x14ac:dyDescent="0.1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 spans="1:27" ht="15.75" customHeight="1" x14ac:dyDescent="0.1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 spans="1:27" ht="15.75" customHeight="1" x14ac:dyDescent="0.1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 spans="1:27" ht="15.75" customHeight="1" x14ac:dyDescent="0.1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 spans="1:27" ht="15.75" customHeight="1" x14ac:dyDescent="0.1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 spans="1:27" ht="15.75" customHeight="1" x14ac:dyDescent="0.1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 spans="1:27" ht="15.75" customHeight="1" x14ac:dyDescent="0.1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 spans="1:27" ht="15.75" customHeight="1" x14ac:dyDescent="0.1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 spans="1:27" ht="15.75" customHeight="1" x14ac:dyDescent="0.1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 spans="1:27" ht="15.75" customHeight="1" x14ac:dyDescent="0.1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 spans="1:27" ht="15.75" customHeight="1" x14ac:dyDescent="0.1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 spans="1:27" ht="15.75" customHeight="1" x14ac:dyDescent="0.1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 spans="1:27" ht="15.75" customHeight="1" x14ac:dyDescent="0.1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 spans="1:27" ht="15.75" customHeight="1" x14ac:dyDescent="0.1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 spans="1:27" ht="15.75" customHeight="1" x14ac:dyDescent="0.1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 spans="1:27" ht="15.75" customHeight="1" x14ac:dyDescent="0.1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 spans="1:27" ht="15.75" customHeight="1" x14ac:dyDescent="0.1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 spans="1:27" ht="15.75" customHeight="1" x14ac:dyDescent="0.1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 spans="1:27" ht="15.75" customHeight="1" x14ac:dyDescent="0.1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 spans="1:27" ht="15.75" customHeight="1" x14ac:dyDescent="0.1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 spans="1:27" ht="15.75" customHeight="1" x14ac:dyDescent="0.1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 spans="1:27" ht="15.75" customHeight="1" x14ac:dyDescent="0.1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 spans="1:27" ht="15.75" customHeight="1" x14ac:dyDescent="0.1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 spans="1:27" ht="15.75" customHeight="1" x14ac:dyDescent="0.1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 spans="1:27" ht="15.75" customHeight="1" x14ac:dyDescent="0.1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 spans="1:27" ht="15.75" customHeight="1" x14ac:dyDescent="0.1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 spans="1:27" ht="15.75" customHeight="1" x14ac:dyDescent="0.1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 spans="1:27" ht="15.75" customHeight="1" x14ac:dyDescent="0.1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 spans="1:27" ht="15.75" customHeight="1" x14ac:dyDescent="0.1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 spans="1:27" ht="15.75" customHeight="1" x14ac:dyDescent="0.1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 spans="1:27" ht="15.75" customHeight="1" x14ac:dyDescent="0.1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 spans="1:27" ht="15.75" customHeight="1" x14ac:dyDescent="0.1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 spans="1:27" ht="15.75" customHeight="1" x14ac:dyDescent="0.1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 spans="1:27" ht="15.75" customHeight="1" x14ac:dyDescent="0.1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 spans="1:27" ht="15.75" customHeight="1" x14ac:dyDescent="0.1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 spans="1:27" ht="15.75" customHeight="1" x14ac:dyDescent="0.1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 spans="1:27" ht="15.75" customHeight="1" x14ac:dyDescent="0.1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 spans="1:27" ht="15.75" customHeight="1" x14ac:dyDescent="0.1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 spans="1:27" ht="15.75" customHeight="1" x14ac:dyDescent="0.1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 spans="1:27" ht="15.75" customHeight="1" x14ac:dyDescent="0.1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 spans="1:27" ht="15.75" customHeight="1" x14ac:dyDescent="0.1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 spans="1:27" ht="15.75" customHeight="1" x14ac:dyDescent="0.1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 spans="1:27" ht="15.75" customHeight="1" x14ac:dyDescent="0.1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 spans="1:27" ht="15.75" customHeight="1" x14ac:dyDescent="0.1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 spans="1:27" ht="15.75" customHeight="1" x14ac:dyDescent="0.1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 spans="1:27" ht="15.75" customHeight="1" x14ac:dyDescent="0.1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 spans="1:27" ht="15.75" customHeight="1" x14ac:dyDescent="0.1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 spans="1:27" ht="15.75" customHeight="1" x14ac:dyDescent="0.1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 spans="1:27" ht="15.75" customHeight="1" x14ac:dyDescent="0.1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 spans="1:27" ht="15.75" customHeight="1" x14ac:dyDescent="0.1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 spans="1:27" ht="15.75" customHeight="1" x14ac:dyDescent="0.1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 spans="1:27" ht="15.75" customHeight="1" x14ac:dyDescent="0.1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 spans="1:27" ht="15.75" customHeight="1" x14ac:dyDescent="0.1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 spans="1:27" ht="15.75" customHeight="1" x14ac:dyDescent="0.1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 spans="1:27" ht="15.75" customHeight="1" x14ac:dyDescent="0.1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 spans="1:27" ht="15.75" customHeight="1" x14ac:dyDescent="0.1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 spans="1:27" ht="15.75" customHeight="1" x14ac:dyDescent="0.1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 spans="1:27" ht="15.75" customHeight="1" x14ac:dyDescent="0.1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 spans="1:27" ht="15.75" customHeight="1" x14ac:dyDescent="0.1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 spans="1:27" ht="15.75" customHeight="1" x14ac:dyDescent="0.1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 spans="1:27" ht="15.75" customHeight="1" x14ac:dyDescent="0.1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 spans="1:27" ht="15.75" customHeight="1" x14ac:dyDescent="0.1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 spans="1:27" ht="15.75" customHeight="1" x14ac:dyDescent="0.1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 spans="1:27" ht="15.75" customHeight="1" x14ac:dyDescent="0.1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 spans="1:27" ht="15.75" customHeight="1" x14ac:dyDescent="0.1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 spans="1:27" ht="15.75" customHeight="1" x14ac:dyDescent="0.1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 spans="1:27" ht="15.75" customHeight="1" x14ac:dyDescent="0.1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 spans="1:27" ht="15.75" customHeight="1" x14ac:dyDescent="0.1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 spans="1:27" ht="15.75" customHeight="1" x14ac:dyDescent="0.1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 spans="1:27" ht="15.75" customHeight="1" x14ac:dyDescent="0.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 spans="1:27" ht="15.75" customHeight="1" x14ac:dyDescent="0.1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 spans="1:27" ht="15.75" customHeight="1" x14ac:dyDescent="0.1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 spans="1:27" ht="15.75" customHeight="1" x14ac:dyDescent="0.1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 spans="1:27" ht="15.75" customHeight="1" x14ac:dyDescent="0.1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 spans="1:27" ht="15.75" customHeight="1" x14ac:dyDescent="0.1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 spans="1:27" ht="15.75" customHeight="1" x14ac:dyDescent="0.1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 spans="1:27" ht="15.75" customHeight="1" x14ac:dyDescent="0.1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 spans="1:27" ht="15.75" customHeight="1" x14ac:dyDescent="0.1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 spans="1:27" ht="15.75" customHeight="1" x14ac:dyDescent="0.1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 spans="1:27" ht="15.75" customHeight="1" x14ac:dyDescent="0.1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 spans="1:27" ht="15.75" customHeight="1" x14ac:dyDescent="0.1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 spans="1:27" ht="15.75" customHeight="1" x14ac:dyDescent="0.1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 spans="1:27" ht="15.75" customHeight="1" x14ac:dyDescent="0.1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 spans="1:27" ht="15.75" customHeight="1" x14ac:dyDescent="0.1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 spans="1:27" ht="15.75" customHeight="1" x14ac:dyDescent="0.1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 spans="1:27" ht="15.75" customHeight="1" x14ac:dyDescent="0.1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 spans="1:27" ht="15.75" customHeight="1" x14ac:dyDescent="0.1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 spans="1:27" ht="15.75" customHeight="1" x14ac:dyDescent="0.1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 spans="1:27" ht="15.75" customHeight="1" x14ac:dyDescent="0.1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 spans="1:27" ht="15.75" customHeight="1" x14ac:dyDescent="0.1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 spans="1:27" ht="15.75" customHeight="1" x14ac:dyDescent="0.1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 spans="1:27" ht="15.75" customHeight="1" x14ac:dyDescent="0.1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 spans="1:27" ht="15.75" customHeight="1" x14ac:dyDescent="0.1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 spans="1:27" ht="15.75" customHeight="1" x14ac:dyDescent="0.1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 spans="1:27" ht="15.75" customHeight="1" x14ac:dyDescent="0.1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 spans="1:27" ht="15.75" customHeight="1" x14ac:dyDescent="0.1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 spans="1:27" ht="15.75" customHeight="1" x14ac:dyDescent="0.1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 spans="1:27" ht="15.75" customHeight="1" x14ac:dyDescent="0.1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 spans="1:27" ht="15.75" customHeight="1" x14ac:dyDescent="0.1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 spans="1:27" ht="15.75" customHeight="1" x14ac:dyDescent="0.1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 spans="1:27" ht="15.75" customHeight="1" x14ac:dyDescent="0.1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 spans="1:27" ht="15.75" customHeight="1" x14ac:dyDescent="0.1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 spans="1:27" ht="15.75" customHeight="1" x14ac:dyDescent="0.1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 spans="1:27" ht="15.75" customHeight="1" x14ac:dyDescent="0.1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 spans="1:27" ht="15.75" customHeight="1" x14ac:dyDescent="0.1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 spans="1:27" ht="15.75" customHeight="1" x14ac:dyDescent="0.1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 spans="1:27" ht="15.75" customHeight="1" x14ac:dyDescent="0.1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 spans="1:27" ht="15.75" customHeight="1" x14ac:dyDescent="0.1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 spans="1:27" ht="15.75" customHeight="1" x14ac:dyDescent="0.1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 spans="1:27" ht="15.75" customHeight="1" x14ac:dyDescent="0.1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 spans="1:27" ht="15.75" customHeight="1" x14ac:dyDescent="0.1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 spans="1:27" ht="15.75" customHeight="1" x14ac:dyDescent="0.1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 spans="1:27" ht="15.75" customHeight="1" x14ac:dyDescent="0.1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 spans="1:27" ht="15.75" customHeight="1" x14ac:dyDescent="0.1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 spans="1:27" ht="15.75" customHeight="1" x14ac:dyDescent="0.1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 spans="1:27" ht="15.75" customHeight="1" x14ac:dyDescent="0.1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 spans="1:27" ht="15.75" customHeight="1" x14ac:dyDescent="0.1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 spans="1:27" ht="15.75" customHeight="1" x14ac:dyDescent="0.1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 spans="1:27" ht="15.75" customHeight="1" x14ac:dyDescent="0.1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 spans="1:27" ht="15.75" customHeight="1" x14ac:dyDescent="0.1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 spans="1:27" ht="15.75" customHeight="1" x14ac:dyDescent="0.1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 spans="1:27" ht="15.75" customHeight="1" x14ac:dyDescent="0.1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 spans="1:27" ht="15.75" customHeight="1" x14ac:dyDescent="0.1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 spans="1:27" ht="15.75" customHeight="1" x14ac:dyDescent="0.1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 spans="1:27" ht="15.75" customHeight="1" x14ac:dyDescent="0.1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 spans="1:27" ht="15.75" customHeight="1" x14ac:dyDescent="0.1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 spans="1:27" ht="15.75" customHeight="1" x14ac:dyDescent="0.1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 spans="1:27" ht="15.75" customHeight="1" x14ac:dyDescent="0.1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 spans="1:27" ht="15.75" customHeight="1" x14ac:dyDescent="0.1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 spans="1:27" ht="15.75" customHeight="1" x14ac:dyDescent="0.1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 spans="1:27" ht="15.75" customHeight="1" x14ac:dyDescent="0.1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 spans="1:27" ht="15.75" customHeight="1" x14ac:dyDescent="0.1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 spans="1:27" ht="15.75" customHeight="1" x14ac:dyDescent="0.1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 spans="1:27" ht="15.75" customHeight="1" x14ac:dyDescent="0.1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 spans="1:27" ht="15.75" customHeight="1" x14ac:dyDescent="0.1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 spans="1:27" ht="15.75" customHeight="1" x14ac:dyDescent="0.1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 spans="1:27" ht="15.75" customHeight="1" x14ac:dyDescent="0.1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 spans="1:27" ht="15.75" customHeight="1" x14ac:dyDescent="0.1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 spans="1:27" ht="15.75" customHeight="1" x14ac:dyDescent="0.1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 spans="1:27" ht="15.75" customHeight="1" x14ac:dyDescent="0.1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 spans="1:27" ht="15.75" customHeight="1" x14ac:dyDescent="0.1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 spans="1:27" ht="15.75" customHeight="1" x14ac:dyDescent="0.1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 spans="1:27" ht="15.75" customHeight="1" x14ac:dyDescent="0.1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 spans="1:27" ht="15.75" customHeight="1" x14ac:dyDescent="0.1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 spans="1:27" ht="15.75" customHeight="1" x14ac:dyDescent="0.1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 spans="1:27" ht="15.75" customHeight="1" x14ac:dyDescent="0.1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 spans="1:27" ht="15.75" customHeight="1" x14ac:dyDescent="0.1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 spans="1:27" ht="15.75" customHeight="1" x14ac:dyDescent="0.1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 spans="1:27" ht="15.75" customHeight="1" x14ac:dyDescent="0.1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 spans="1:27" ht="15.75" customHeight="1" x14ac:dyDescent="0.1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 spans="1:27" ht="15.75" customHeight="1" x14ac:dyDescent="0.1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 spans="1:27" ht="15.75" customHeight="1" x14ac:dyDescent="0.1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 spans="1:27" ht="15.75" customHeight="1" x14ac:dyDescent="0.1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 spans="1:27" ht="15.75" customHeight="1" x14ac:dyDescent="0.1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 spans="1:27" ht="15.75" customHeight="1" x14ac:dyDescent="0.1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 spans="1:27" ht="15.75" customHeight="1" x14ac:dyDescent="0.1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 spans="1:27" ht="15.75" customHeight="1" x14ac:dyDescent="0.1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 spans="1:27" ht="15.75" customHeight="1" x14ac:dyDescent="0.1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 spans="1:27" ht="15.75" customHeight="1" x14ac:dyDescent="0.1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 spans="1:27" ht="15.75" customHeight="1" x14ac:dyDescent="0.1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 spans="1:27" ht="15.75" customHeight="1" x14ac:dyDescent="0.1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 spans="1:27" ht="15.75" customHeight="1" x14ac:dyDescent="0.1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 spans="1:27" ht="15.75" customHeight="1" x14ac:dyDescent="0.1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 spans="1:27" ht="15.75" customHeight="1" x14ac:dyDescent="0.1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 spans="1:27" ht="15.75" customHeight="1" x14ac:dyDescent="0.1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 spans="1:27" ht="15.75" customHeight="1" x14ac:dyDescent="0.1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 spans="1:27" ht="15.75" customHeight="1" x14ac:dyDescent="0.1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 spans="1:27" ht="15.75" customHeight="1" x14ac:dyDescent="0.1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 spans="1:27" ht="15.75" customHeight="1" x14ac:dyDescent="0.1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 spans="1:27" ht="15.75" customHeight="1" x14ac:dyDescent="0.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 spans="1:27" ht="15.75" customHeight="1" x14ac:dyDescent="0.1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 spans="1:27" ht="15.75" customHeight="1" x14ac:dyDescent="0.1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 spans="1:27" ht="15.75" customHeight="1" x14ac:dyDescent="0.1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 spans="1:27" ht="15.75" customHeight="1" x14ac:dyDescent="0.1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 spans="1:27" ht="15.75" customHeight="1" x14ac:dyDescent="0.1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 spans="1:27" ht="15.75" customHeight="1" x14ac:dyDescent="0.1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 spans="1:27" ht="15.75" customHeight="1" x14ac:dyDescent="0.1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 spans="1:27" ht="15.75" customHeight="1" x14ac:dyDescent="0.1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 spans="1:27" ht="15.75" customHeight="1" x14ac:dyDescent="0.1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 spans="1:27" ht="15.75" customHeight="1" x14ac:dyDescent="0.1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 spans="1:27" ht="15.75" customHeight="1" x14ac:dyDescent="0.1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 spans="1:27" ht="15.75" customHeight="1" x14ac:dyDescent="0.1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 spans="1:27" ht="15.75" customHeight="1" x14ac:dyDescent="0.1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 spans="1:27" ht="15.75" customHeight="1" x14ac:dyDescent="0.1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 spans="1:27" ht="15.75" customHeight="1" x14ac:dyDescent="0.1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 spans="1:27" ht="15.75" customHeight="1" x14ac:dyDescent="0.1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 spans="1:27" ht="15.75" customHeight="1" x14ac:dyDescent="0.1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 spans="1:27" ht="15.75" customHeight="1" x14ac:dyDescent="0.1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 spans="1:27" ht="15.75" customHeight="1" x14ac:dyDescent="0.1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 spans="1:27" ht="15.75" customHeight="1" x14ac:dyDescent="0.1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 spans="1:27" ht="15.75" customHeight="1" x14ac:dyDescent="0.1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 spans="1:27" ht="15.75" customHeight="1" x14ac:dyDescent="0.1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 spans="1:27" ht="15.75" customHeight="1" x14ac:dyDescent="0.1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 spans="1:27" ht="15.75" customHeight="1" x14ac:dyDescent="0.1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 spans="1:27" ht="15.75" customHeight="1" x14ac:dyDescent="0.1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 spans="1:27" ht="15.75" customHeight="1" x14ac:dyDescent="0.1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 spans="1:27" ht="15.75" customHeight="1" x14ac:dyDescent="0.1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 spans="1:27" ht="15.75" customHeight="1" x14ac:dyDescent="0.1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 spans="1:27" ht="15.75" customHeight="1" x14ac:dyDescent="0.1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 spans="1:27" ht="15.75" customHeight="1" x14ac:dyDescent="0.1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 spans="1:27" ht="15.75" customHeight="1" x14ac:dyDescent="0.1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 spans="1:27" ht="15.75" customHeight="1" x14ac:dyDescent="0.1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 spans="1:27" ht="15.75" customHeight="1" x14ac:dyDescent="0.1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 spans="1:27" ht="15.75" customHeight="1" x14ac:dyDescent="0.1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 spans="1:27" ht="15.75" customHeight="1" x14ac:dyDescent="0.1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 spans="1:27" ht="15.75" customHeight="1" x14ac:dyDescent="0.1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 spans="1:27" ht="15.75" customHeight="1" x14ac:dyDescent="0.1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 spans="1:27" ht="15.75" customHeight="1" x14ac:dyDescent="0.1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 spans="1:27" ht="15.75" customHeight="1" x14ac:dyDescent="0.1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 spans="1:27" ht="15.75" customHeight="1" x14ac:dyDescent="0.1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 spans="1:27" ht="15.75" customHeight="1" x14ac:dyDescent="0.1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 spans="1:27" ht="15.75" customHeight="1" x14ac:dyDescent="0.1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 spans="1:27" ht="15.75" customHeight="1" x14ac:dyDescent="0.1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 spans="1:27" ht="15.75" customHeight="1" x14ac:dyDescent="0.1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 spans="1:27" ht="15.75" customHeight="1" x14ac:dyDescent="0.1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 spans="1:27" ht="15.75" customHeight="1" x14ac:dyDescent="0.1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 spans="1:27" ht="15.75" customHeight="1" x14ac:dyDescent="0.1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 spans="1:27" ht="15.75" customHeight="1" x14ac:dyDescent="0.1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 spans="1:27" ht="15.75" customHeight="1" x14ac:dyDescent="0.1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 spans="1:27" ht="15.75" customHeight="1" x14ac:dyDescent="0.1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 spans="1:27" ht="15.75" customHeight="1" x14ac:dyDescent="0.1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 spans="1:27" ht="15.75" customHeight="1" x14ac:dyDescent="0.1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 spans="1:27" ht="15.75" customHeight="1" x14ac:dyDescent="0.1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 spans="1:27" ht="15.75" customHeight="1" x14ac:dyDescent="0.1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 spans="1:27" ht="15.75" customHeight="1" x14ac:dyDescent="0.1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 spans="1:27" ht="15.75" customHeight="1" x14ac:dyDescent="0.1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 spans="1:27" ht="15.75" customHeight="1" x14ac:dyDescent="0.1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 spans="1:27" ht="15.75" customHeight="1" x14ac:dyDescent="0.1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 spans="1:27" ht="15.75" customHeight="1" x14ac:dyDescent="0.1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 spans="1:27" ht="15.75" customHeight="1" x14ac:dyDescent="0.1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 spans="1:27" ht="15.75" customHeight="1" x14ac:dyDescent="0.1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 spans="1:27" ht="15.75" customHeight="1" x14ac:dyDescent="0.1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 spans="1:27" ht="15.75" customHeight="1" x14ac:dyDescent="0.1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 spans="1:27" ht="15.75" customHeight="1" x14ac:dyDescent="0.1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 spans="1:27" ht="15.75" customHeight="1" x14ac:dyDescent="0.1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 spans="1:27" ht="15.75" customHeight="1" x14ac:dyDescent="0.1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 spans="1:27" ht="15.75" customHeight="1" x14ac:dyDescent="0.1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 spans="1:27" ht="15.75" customHeight="1" x14ac:dyDescent="0.1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 spans="1:27" ht="15.75" customHeight="1" x14ac:dyDescent="0.1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 spans="1:27" ht="15.75" customHeight="1" x14ac:dyDescent="0.1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 spans="1:27" ht="15.75" customHeight="1" x14ac:dyDescent="0.1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 spans="1:27" ht="15.75" customHeight="1" x14ac:dyDescent="0.1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 spans="1:27" ht="15.75" customHeight="1" x14ac:dyDescent="0.1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 spans="1:27" ht="15.75" customHeight="1" x14ac:dyDescent="0.1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 spans="1:27" ht="15.75" customHeight="1" x14ac:dyDescent="0.1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 spans="1:27" ht="15.75" customHeight="1" x14ac:dyDescent="0.1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 spans="1:27" ht="15.75" customHeight="1" x14ac:dyDescent="0.1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 spans="1:27" ht="15.75" customHeight="1" x14ac:dyDescent="0.1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 spans="1:27" ht="15.75" customHeight="1" x14ac:dyDescent="0.1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 spans="1:27" ht="15.75" customHeight="1" x14ac:dyDescent="0.1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 spans="1:27" ht="15.75" customHeight="1" x14ac:dyDescent="0.1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 spans="1:27" ht="15.75" customHeight="1" x14ac:dyDescent="0.1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 spans="1:27" ht="15.75" customHeight="1" x14ac:dyDescent="0.1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 spans="1:27" ht="15.75" customHeight="1" x14ac:dyDescent="0.1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 spans="1:27" ht="15.75" customHeight="1" x14ac:dyDescent="0.1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 spans="1:27" ht="15.75" customHeight="1" x14ac:dyDescent="0.1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 spans="1:27" ht="15.75" customHeight="1" x14ac:dyDescent="0.1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 spans="1:27" ht="15.75" customHeight="1" x14ac:dyDescent="0.1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 spans="1:27" ht="15.75" customHeight="1" x14ac:dyDescent="0.1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 spans="1:27" ht="15.75" customHeight="1" x14ac:dyDescent="0.1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 spans="1:27" ht="15.75" customHeight="1" x14ac:dyDescent="0.1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 spans="1:27" ht="15.75" customHeight="1" x14ac:dyDescent="0.1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 spans="1:27" ht="15.75" customHeight="1" x14ac:dyDescent="0.1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 spans="1:27" ht="15.75" customHeight="1" x14ac:dyDescent="0.1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 spans="1:27" ht="15.75" customHeight="1" x14ac:dyDescent="0.1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 spans="1:27" ht="15.75" customHeight="1" x14ac:dyDescent="0.1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 spans="1:27" ht="15.75" customHeight="1" x14ac:dyDescent="0.1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 spans="1:27" ht="15.75" customHeight="1" x14ac:dyDescent="0.1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 spans="1:27" ht="15.75" customHeight="1" x14ac:dyDescent="0.1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 spans="1:27" ht="15.75" customHeight="1" x14ac:dyDescent="0.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 spans="1:27" ht="15.75" customHeight="1" x14ac:dyDescent="0.1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 spans="1:27" ht="15.75" customHeight="1" x14ac:dyDescent="0.1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 spans="1:27" ht="15.75" customHeight="1" x14ac:dyDescent="0.1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 spans="1:27" ht="15.75" customHeight="1" x14ac:dyDescent="0.1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 spans="1:27" ht="15.75" customHeight="1" x14ac:dyDescent="0.1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 spans="1:27" ht="15.75" customHeight="1" x14ac:dyDescent="0.1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 spans="1:27" ht="15.75" customHeight="1" x14ac:dyDescent="0.1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 spans="1:27" ht="15.75" customHeight="1" x14ac:dyDescent="0.1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 spans="1:27" ht="15.75" customHeight="1" x14ac:dyDescent="0.1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 spans="1:27" ht="15.75" customHeight="1" x14ac:dyDescent="0.1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 spans="1:27" ht="15.75" customHeight="1" x14ac:dyDescent="0.1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 spans="1:27" ht="15.75" customHeight="1" x14ac:dyDescent="0.1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 spans="1:27" ht="15.75" customHeight="1" x14ac:dyDescent="0.1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 spans="1:27" ht="15.75" customHeight="1" x14ac:dyDescent="0.1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 spans="1:27" ht="15.75" customHeight="1" x14ac:dyDescent="0.1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 spans="1:27" ht="15.75" customHeight="1" x14ac:dyDescent="0.1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 spans="1:27" ht="15.75" customHeight="1" x14ac:dyDescent="0.1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 spans="1:27" ht="15.75" customHeight="1" x14ac:dyDescent="0.1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 spans="1:27" ht="15.75" customHeight="1" x14ac:dyDescent="0.1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 spans="1:27" ht="15.75" customHeight="1" x14ac:dyDescent="0.1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 spans="1:27" ht="15.75" customHeight="1" x14ac:dyDescent="0.1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 spans="1:27" ht="15.75" customHeight="1" x14ac:dyDescent="0.1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 spans="1:27" ht="15.75" customHeight="1" x14ac:dyDescent="0.1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 spans="1:27" ht="15.75" customHeight="1" x14ac:dyDescent="0.1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 spans="1:27" ht="15.75" customHeight="1" x14ac:dyDescent="0.1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 spans="1:27" ht="15.75" customHeight="1" x14ac:dyDescent="0.1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 spans="1:27" ht="15.75" customHeight="1" x14ac:dyDescent="0.1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 spans="1:27" ht="15.75" customHeight="1" x14ac:dyDescent="0.1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 spans="1:27" ht="15.75" customHeight="1" x14ac:dyDescent="0.1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 spans="1:27" ht="15.75" customHeight="1" x14ac:dyDescent="0.1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 spans="1:27" ht="15.75" customHeight="1" x14ac:dyDescent="0.1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 spans="1:27" ht="15.75" customHeight="1" x14ac:dyDescent="0.1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 spans="1:27" ht="15.75" customHeight="1" x14ac:dyDescent="0.1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 spans="1:27" ht="15.75" customHeight="1" x14ac:dyDescent="0.1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 spans="1:27" ht="15.75" customHeight="1" x14ac:dyDescent="0.1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 spans="1:27" ht="15.75" customHeight="1" x14ac:dyDescent="0.1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 spans="1:27" ht="15.75" customHeight="1" x14ac:dyDescent="0.1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 spans="1:27" ht="15.75" customHeight="1" x14ac:dyDescent="0.1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 spans="1:27" ht="15.75" customHeight="1" x14ac:dyDescent="0.1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 spans="1:27" ht="15.75" customHeight="1" x14ac:dyDescent="0.1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 spans="1:27" ht="15.75" customHeight="1" x14ac:dyDescent="0.1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 spans="1:27" ht="15.75" customHeight="1" x14ac:dyDescent="0.1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 spans="1:27" ht="15.75" customHeight="1" x14ac:dyDescent="0.1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 spans="1:27" ht="15.75" customHeight="1" x14ac:dyDescent="0.1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 spans="1:27" ht="15.75" customHeight="1" x14ac:dyDescent="0.1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 spans="1:27" ht="15.75" customHeight="1" x14ac:dyDescent="0.1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 spans="1:27" ht="15.75" customHeight="1" x14ac:dyDescent="0.1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 spans="1:27" ht="15.75" customHeight="1" x14ac:dyDescent="0.1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 spans="1:27" ht="15.75" customHeight="1" x14ac:dyDescent="0.1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 spans="1:27" ht="15.75" customHeight="1" x14ac:dyDescent="0.1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 spans="1:27" ht="15.75" customHeight="1" x14ac:dyDescent="0.1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 spans="1:27" ht="15.75" customHeight="1" x14ac:dyDescent="0.1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 spans="1:27" ht="15.75" customHeight="1" x14ac:dyDescent="0.1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 spans="1:27" ht="15.75" customHeight="1" x14ac:dyDescent="0.1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 spans="1:27" ht="15.75" customHeight="1" x14ac:dyDescent="0.1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 spans="1:27" ht="15.75" customHeight="1" x14ac:dyDescent="0.1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 spans="1:27" ht="15.75" customHeight="1" x14ac:dyDescent="0.1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 spans="1:27" ht="15.75" customHeight="1" x14ac:dyDescent="0.1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 spans="1:27" ht="15.75" customHeight="1" x14ac:dyDescent="0.1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 spans="1:27" ht="15.75" customHeight="1" x14ac:dyDescent="0.1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 spans="1:27" ht="15.75" customHeight="1" x14ac:dyDescent="0.1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 spans="1:27" ht="15.75" customHeight="1" x14ac:dyDescent="0.1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 spans="1:27" ht="15.75" customHeight="1" x14ac:dyDescent="0.1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 spans="1:27" ht="15.75" customHeight="1" x14ac:dyDescent="0.1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 spans="1:27" ht="15.75" customHeight="1" x14ac:dyDescent="0.1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 spans="1:27" ht="15.75" customHeight="1" x14ac:dyDescent="0.1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 spans="1:27" ht="15.75" customHeight="1" x14ac:dyDescent="0.1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 spans="1:27" ht="15.75" customHeight="1" x14ac:dyDescent="0.1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 spans="1:27" ht="15.75" customHeight="1" x14ac:dyDescent="0.1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 spans="1:27" ht="15.75" customHeight="1" x14ac:dyDescent="0.1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 spans="1:27" ht="15.75" customHeight="1" x14ac:dyDescent="0.1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 spans="1:27" ht="15.75" customHeight="1" x14ac:dyDescent="0.1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 spans="1:27" ht="15.75" customHeight="1" x14ac:dyDescent="0.1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 spans="1:27" ht="15.75" customHeight="1" x14ac:dyDescent="0.1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 spans="1:27" ht="15.75" customHeight="1" x14ac:dyDescent="0.1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 spans="1:27" ht="15.75" customHeight="1" x14ac:dyDescent="0.1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 spans="1:27" ht="15.75" customHeight="1" x14ac:dyDescent="0.1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 spans="1:27" ht="15.75" customHeight="1" x14ac:dyDescent="0.1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 spans="1:27" ht="15.75" customHeight="1" x14ac:dyDescent="0.1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 spans="1:27" ht="15.75" customHeight="1" x14ac:dyDescent="0.1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 spans="1:27" ht="15.75" customHeight="1" x14ac:dyDescent="0.1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 spans="1:27" ht="15.75" customHeight="1" x14ac:dyDescent="0.1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 spans="1:27" ht="15.75" customHeight="1" x14ac:dyDescent="0.1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 spans="1:27" ht="15.75" customHeight="1" x14ac:dyDescent="0.1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 spans="1:27" ht="15.75" customHeight="1" x14ac:dyDescent="0.1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 spans="1:27" ht="15.75" customHeight="1" x14ac:dyDescent="0.1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 spans="1:27" ht="15.75" customHeight="1" x14ac:dyDescent="0.1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 spans="1:27" ht="15.75" customHeight="1" x14ac:dyDescent="0.1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 spans="1:27" ht="15.75" customHeight="1" x14ac:dyDescent="0.1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 spans="1:27" ht="15.75" customHeight="1" x14ac:dyDescent="0.1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 spans="1:27" ht="15.75" customHeight="1" x14ac:dyDescent="0.1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 spans="1:27" ht="15.75" customHeight="1" x14ac:dyDescent="0.1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 spans="1:27" ht="15.75" customHeight="1" x14ac:dyDescent="0.1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 spans="1:27" ht="15.75" customHeight="1" x14ac:dyDescent="0.1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 spans="1:27" ht="15.75" customHeight="1" x14ac:dyDescent="0.1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 spans="1:27" ht="15.75" customHeight="1" x14ac:dyDescent="0.1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 spans="1:27" ht="15.75" customHeight="1" x14ac:dyDescent="0.1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 spans="1:27" ht="15.75" customHeight="1" x14ac:dyDescent="0.1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 spans="1:27" ht="15.75" customHeight="1" x14ac:dyDescent="0.1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 spans="1:27" ht="15.75" customHeight="1" x14ac:dyDescent="0.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 spans="1:27" ht="15.75" customHeight="1" x14ac:dyDescent="0.1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 spans="1:27" ht="15.75" customHeight="1" x14ac:dyDescent="0.1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 spans="1:27" ht="15.75" customHeight="1" x14ac:dyDescent="0.1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 spans="1:27" ht="15.75" customHeight="1" x14ac:dyDescent="0.1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 spans="1:27" ht="15.75" customHeight="1" x14ac:dyDescent="0.1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 spans="1:27" ht="15.75" customHeight="1" x14ac:dyDescent="0.1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 spans="1:27" ht="15.75" customHeight="1" x14ac:dyDescent="0.1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 spans="1:27" ht="15.75" customHeight="1" x14ac:dyDescent="0.1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 spans="1:27" ht="15.75" customHeight="1" x14ac:dyDescent="0.1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 spans="1:27" ht="15.75" customHeight="1" x14ac:dyDescent="0.1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 spans="1:27" ht="15.75" customHeight="1" x14ac:dyDescent="0.1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 spans="1:27" ht="15.75" customHeight="1" x14ac:dyDescent="0.1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 spans="1:27" ht="15.75" customHeight="1" x14ac:dyDescent="0.1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 spans="1:27" ht="15.75" customHeight="1" x14ac:dyDescent="0.1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 spans="1:27" ht="15.75" customHeight="1" x14ac:dyDescent="0.1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 spans="1:27" ht="15.75" customHeight="1" x14ac:dyDescent="0.1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 spans="1:27" ht="15.75" customHeight="1" x14ac:dyDescent="0.1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 spans="1:27" ht="15.75" customHeight="1" x14ac:dyDescent="0.1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 spans="1:27" ht="15.75" customHeight="1" x14ac:dyDescent="0.1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 spans="1:27" ht="15.75" customHeight="1" x14ac:dyDescent="0.1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 spans="1:27" ht="15.75" customHeight="1" x14ac:dyDescent="0.1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 spans="1:27" ht="15.75" customHeight="1" x14ac:dyDescent="0.1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 spans="1:27" ht="15.75" customHeight="1" x14ac:dyDescent="0.1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 spans="1:27" ht="15.75" customHeight="1" x14ac:dyDescent="0.1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 spans="1:27" ht="15.75" customHeight="1" x14ac:dyDescent="0.1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 spans="1:27" ht="15.75" customHeight="1" x14ac:dyDescent="0.1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 spans="1:27" ht="15.75" customHeight="1" x14ac:dyDescent="0.1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 spans="1:27" ht="15.75" customHeight="1" x14ac:dyDescent="0.1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 spans="1:27" ht="15.75" customHeight="1" x14ac:dyDescent="0.1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 spans="1:27" ht="15.75" customHeight="1" x14ac:dyDescent="0.1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 spans="1:27" ht="15.75" customHeight="1" x14ac:dyDescent="0.1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 spans="1:27" ht="15.75" customHeight="1" x14ac:dyDescent="0.1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 spans="1:27" ht="15.75" customHeight="1" x14ac:dyDescent="0.1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 spans="1:27" ht="15.75" customHeight="1" x14ac:dyDescent="0.1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 spans="1:27" ht="15.75" customHeight="1" x14ac:dyDescent="0.1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 spans="1:27" ht="15.75" customHeight="1" x14ac:dyDescent="0.1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 spans="1:27" ht="15.75" customHeight="1" x14ac:dyDescent="0.1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 spans="1:27" ht="15.75" customHeight="1" x14ac:dyDescent="0.1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 spans="1:27" ht="15.75" customHeight="1" x14ac:dyDescent="0.1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 spans="1:27" ht="15.75" customHeight="1" x14ac:dyDescent="0.1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 spans="1:27" ht="15.75" customHeight="1" x14ac:dyDescent="0.1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 spans="1:27" ht="15.75" customHeight="1" x14ac:dyDescent="0.1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 spans="1:27" ht="15.75" customHeight="1" x14ac:dyDescent="0.1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 spans="1:27" ht="15.75" customHeight="1" x14ac:dyDescent="0.1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 spans="1:27" ht="15.75" customHeight="1" x14ac:dyDescent="0.1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 spans="1:27" ht="15.75" customHeight="1" x14ac:dyDescent="0.1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 spans="1:27" ht="15.75" customHeight="1" x14ac:dyDescent="0.1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 spans="1:27" ht="15.75" customHeight="1" x14ac:dyDescent="0.1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 spans="1:27" ht="15.75" customHeight="1" x14ac:dyDescent="0.1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 spans="1:27" ht="15.75" customHeight="1" x14ac:dyDescent="0.1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 spans="1:27" ht="15.75" customHeight="1" x14ac:dyDescent="0.1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 spans="1:27" ht="15.75" customHeight="1" x14ac:dyDescent="0.1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 spans="1:27" ht="15.75" customHeight="1" x14ac:dyDescent="0.1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 spans="1:27" ht="15.75" customHeight="1" x14ac:dyDescent="0.1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 spans="1:27" ht="15.75" customHeight="1" x14ac:dyDescent="0.1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 spans="1:27" ht="15.75" customHeight="1" x14ac:dyDescent="0.1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 spans="1:27" ht="15.75" customHeight="1" x14ac:dyDescent="0.1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 spans="1:27" ht="15.75" customHeight="1" x14ac:dyDescent="0.1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 spans="1:27" ht="15.75" customHeight="1" x14ac:dyDescent="0.1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 spans="1:27" ht="15.75" customHeight="1" x14ac:dyDescent="0.1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 spans="1:27" ht="15.75" customHeight="1" x14ac:dyDescent="0.1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 spans="1:27" ht="15.75" customHeight="1" x14ac:dyDescent="0.1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 spans="1:27" ht="15.75" customHeight="1" x14ac:dyDescent="0.1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 spans="1:27" ht="15.75" customHeight="1" x14ac:dyDescent="0.1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 spans="1:27" ht="15.75" customHeight="1" x14ac:dyDescent="0.1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 spans="1:27" ht="15.75" customHeight="1" x14ac:dyDescent="0.1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 spans="1:27" ht="15.75" customHeight="1" x14ac:dyDescent="0.1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 spans="1:27" ht="15.75" customHeight="1" x14ac:dyDescent="0.1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 spans="1:27" ht="15.75" customHeight="1" x14ac:dyDescent="0.1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 spans="1:27" ht="15.75" customHeight="1" x14ac:dyDescent="0.1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 spans="1:27" ht="15.75" customHeight="1" x14ac:dyDescent="0.1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 spans="1:27" ht="15.75" customHeight="1" x14ac:dyDescent="0.1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 spans="1:27" ht="15.75" customHeight="1" x14ac:dyDescent="0.1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 spans="1:27" ht="15.75" customHeight="1" x14ac:dyDescent="0.1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 spans="1:27" ht="15.75" customHeight="1" x14ac:dyDescent="0.1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 spans="1:27" ht="15.75" customHeight="1" x14ac:dyDescent="0.1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 spans="1:27" ht="15.75" customHeight="1" x14ac:dyDescent="0.1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 spans="1:27" ht="15.75" customHeight="1" x14ac:dyDescent="0.1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 spans="1:27" ht="15.75" customHeight="1" x14ac:dyDescent="0.1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 spans="1:27" ht="15.75" customHeight="1" x14ac:dyDescent="0.1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 spans="1:27" ht="15.75" customHeight="1" x14ac:dyDescent="0.1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 spans="1:27" ht="15.75" customHeight="1" x14ac:dyDescent="0.1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 spans="1:27" ht="15.75" customHeight="1" x14ac:dyDescent="0.1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 spans="1:27" ht="15.75" customHeight="1" x14ac:dyDescent="0.1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 spans="1:27" ht="15.75" customHeight="1" x14ac:dyDescent="0.1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 spans="1:27" ht="15.75" customHeight="1" x14ac:dyDescent="0.1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 spans="1:27" ht="15.75" customHeight="1" x14ac:dyDescent="0.1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 spans="1:27" ht="15.75" customHeight="1" x14ac:dyDescent="0.1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 spans="1:27" ht="15.75" customHeight="1" x14ac:dyDescent="0.1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 spans="1:27" ht="15.75" customHeight="1" x14ac:dyDescent="0.1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 spans="1:27" ht="15.75" customHeight="1" x14ac:dyDescent="0.1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 spans="1:27" ht="15.75" customHeight="1" x14ac:dyDescent="0.1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 spans="1:27" ht="15.75" customHeight="1" x14ac:dyDescent="0.1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 spans="1:27" ht="15.75" customHeight="1" x14ac:dyDescent="0.1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 spans="1:27" ht="15.75" customHeight="1" x14ac:dyDescent="0.1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 spans="1:27" ht="15.75" customHeight="1" x14ac:dyDescent="0.1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 spans="1:27" ht="15.75" customHeight="1" x14ac:dyDescent="0.1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 spans="1:27" ht="15.75" customHeight="1" x14ac:dyDescent="0.1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 spans="1:27" ht="15.75" customHeight="1" x14ac:dyDescent="0.1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 spans="1:27" ht="15.75" customHeight="1" x14ac:dyDescent="0.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 spans="1:27" ht="15.75" customHeight="1" x14ac:dyDescent="0.1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 spans="1:27" ht="15.75" customHeight="1" x14ac:dyDescent="0.1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 spans="1:27" ht="15.75" customHeight="1" x14ac:dyDescent="0.1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 spans="1:27" ht="15.75" customHeight="1" x14ac:dyDescent="0.1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 spans="1:27" ht="15.75" customHeight="1" x14ac:dyDescent="0.1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 spans="1:27" ht="15.75" customHeight="1" x14ac:dyDescent="0.1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 spans="1:27" ht="15.75" customHeight="1" x14ac:dyDescent="0.1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 spans="1:27" ht="15.75" customHeight="1" x14ac:dyDescent="0.1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 spans="1:27" ht="15.75" customHeight="1" x14ac:dyDescent="0.1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 spans="1:27" ht="15.75" customHeight="1" x14ac:dyDescent="0.1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 spans="1:27" ht="15.75" customHeight="1" x14ac:dyDescent="0.1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 spans="1:27" ht="15.75" customHeight="1" x14ac:dyDescent="0.1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 spans="1:27" ht="15.75" customHeight="1" x14ac:dyDescent="0.1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 spans="1:27" ht="15.75" customHeight="1" x14ac:dyDescent="0.1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 spans="1:27" ht="15.75" customHeight="1" x14ac:dyDescent="0.1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 spans="1:27" ht="15.75" customHeight="1" x14ac:dyDescent="0.1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 spans="1:27" ht="15.75" customHeight="1" x14ac:dyDescent="0.1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 spans="1:27" ht="15.75" customHeight="1" x14ac:dyDescent="0.1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 spans="1:27" ht="15.75" customHeight="1" x14ac:dyDescent="0.1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 spans="1:27" ht="15.75" customHeight="1" x14ac:dyDescent="0.1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 spans="1:27" ht="15.75" customHeight="1" x14ac:dyDescent="0.1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 spans="1:27" ht="15.75" customHeight="1" x14ac:dyDescent="0.1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 spans="1:27" ht="15.75" customHeight="1" x14ac:dyDescent="0.1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 spans="1:27" ht="15.75" customHeight="1" x14ac:dyDescent="0.1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 spans="1:27" ht="15.75" customHeight="1" x14ac:dyDescent="0.1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 spans="1:27" ht="15.75" customHeight="1" x14ac:dyDescent="0.1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 spans="1:27" ht="15.75" customHeight="1" x14ac:dyDescent="0.1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 spans="1:27" ht="15.75" customHeight="1" x14ac:dyDescent="0.1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 spans="1:27" ht="15.75" customHeight="1" x14ac:dyDescent="0.1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 spans="1:27" ht="15.75" customHeight="1" x14ac:dyDescent="0.1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 spans="1:27" ht="15.75" customHeight="1" x14ac:dyDescent="0.1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 spans="1:27" ht="15.75" customHeight="1" x14ac:dyDescent="0.1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 spans="1:27" ht="15.75" customHeight="1" x14ac:dyDescent="0.1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 spans="1:27" ht="15.75" customHeight="1" x14ac:dyDescent="0.1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 spans="1:27" ht="15.75" customHeight="1" x14ac:dyDescent="0.1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 spans="1:27" ht="15.75" customHeight="1" x14ac:dyDescent="0.1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 spans="1:27" ht="15.75" customHeight="1" x14ac:dyDescent="0.1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 spans="1:27" ht="15.75" customHeight="1" x14ac:dyDescent="0.1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 spans="1:27" ht="15.75" customHeight="1" x14ac:dyDescent="0.1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 spans="1:27" ht="15.75" customHeight="1" x14ac:dyDescent="0.1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 spans="1:27" ht="15.75" customHeight="1" x14ac:dyDescent="0.1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 spans="1:27" ht="15.75" customHeight="1" x14ac:dyDescent="0.1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 spans="1:27" ht="15.75" customHeight="1" x14ac:dyDescent="0.1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 spans="1:27" ht="15.75" customHeight="1" x14ac:dyDescent="0.1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 spans="1:27" ht="15.75" customHeight="1" x14ac:dyDescent="0.1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 spans="1:27" ht="15.75" customHeight="1" x14ac:dyDescent="0.1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 spans="1:27" ht="15.75" customHeight="1" x14ac:dyDescent="0.1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 spans="1:27" ht="15.75" customHeight="1" x14ac:dyDescent="0.1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 spans="1:27" ht="15.75" customHeight="1" x14ac:dyDescent="0.1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 spans="1:27" ht="15.75" customHeight="1" x14ac:dyDescent="0.1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 spans="1:27" ht="15.75" customHeight="1" x14ac:dyDescent="0.1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 spans="1:27" ht="15.75" customHeight="1" x14ac:dyDescent="0.1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 spans="1:27" ht="15.75" customHeight="1" x14ac:dyDescent="0.1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 spans="1:27" ht="15.75" customHeight="1" x14ac:dyDescent="0.1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 spans="1:27" ht="15.75" customHeight="1" x14ac:dyDescent="0.1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 spans="1:27" ht="15.75" customHeight="1" x14ac:dyDescent="0.1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 spans="1:27" ht="15.75" customHeight="1" x14ac:dyDescent="0.1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 spans="1:27" ht="15.75" customHeight="1" x14ac:dyDescent="0.1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 spans="1:27" ht="15.75" customHeight="1" x14ac:dyDescent="0.1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 spans="1:27" ht="15.75" customHeight="1" x14ac:dyDescent="0.1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 spans="1:27" ht="15.75" customHeight="1" x14ac:dyDescent="0.1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 spans="1:27" ht="15.75" customHeight="1" x14ac:dyDescent="0.1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 spans="1:27" ht="15.75" customHeight="1" x14ac:dyDescent="0.1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 spans="1:27" ht="15.75" customHeight="1" x14ac:dyDescent="0.1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 spans="1:27" ht="15.75" customHeight="1" x14ac:dyDescent="0.1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 spans="1:27" ht="15.75" customHeight="1" x14ac:dyDescent="0.1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 spans="1:27" ht="15.75" customHeight="1" x14ac:dyDescent="0.1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 spans="1:27" ht="15.75" customHeight="1" x14ac:dyDescent="0.1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 spans="1:27" ht="15.75" customHeight="1" x14ac:dyDescent="0.1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 spans="1:27" ht="15.75" customHeight="1" x14ac:dyDescent="0.1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 spans="1:27" ht="15.75" customHeight="1" x14ac:dyDescent="0.1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 spans="1:27" ht="15.75" customHeight="1" x14ac:dyDescent="0.1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 spans="1:27" ht="15.75" customHeight="1" x14ac:dyDescent="0.1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 spans="1:27" ht="15.75" customHeight="1" x14ac:dyDescent="0.1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 spans="1:27" ht="15.75" customHeight="1" x14ac:dyDescent="0.1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 spans="1:27" ht="15.75" customHeight="1" x14ac:dyDescent="0.1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 spans="1:27" ht="15.75" customHeight="1" x14ac:dyDescent="0.1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 spans="1:27" ht="15.75" customHeight="1" x14ac:dyDescent="0.1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 spans="1:27" ht="15.75" customHeight="1" x14ac:dyDescent="0.1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 spans="1:27" ht="15.75" customHeight="1" x14ac:dyDescent="0.1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 spans="1:27" ht="15.75" customHeight="1" x14ac:dyDescent="0.1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 spans="1:27" ht="15.75" customHeight="1" x14ac:dyDescent="0.1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 spans="1:27" ht="15.75" customHeight="1" x14ac:dyDescent="0.1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 spans="1:27" ht="15.75" customHeight="1" x14ac:dyDescent="0.1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 spans="1:27" ht="15.75" customHeight="1" x14ac:dyDescent="0.1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 spans="1:27" ht="15.75" customHeight="1" x14ac:dyDescent="0.1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 spans="1:27" ht="15.75" customHeight="1" x14ac:dyDescent="0.1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 spans="1:27" ht="15.75" customHeight="1" x14ac:dyDescent="0.1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 spans="1:27" ht="15.75" customHeight="1" x14ac:dyDescent="0.1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 spans="1:27" ht="15.75" customHeight="1" x14ac:dyDescent="0.1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 spans="1:27" ht="15.75" customHeight="1" x14ac:dyDescent="0.1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 spans="1:27" ht="15.75" customHeight="1" x14ac:dyDescent="0.1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 spans="1:27" ht="15.75" customHeight="1" x14ac:dyDescent="0.1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 spans="1:27" ht="15.75" customHeight="1" x14ac:dyDescent="0.1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 spans="1:27" ht="15.75" customHeight="1" x14ac:dyDescent="0.1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 spans="1:27" ht="15.75" customHeight="1" x14ac:dyDescent="0.1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 spans="1:27" ht="15.75" customHeight="1" x14ac:dyDescent="0.1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 spans="1:27" ht="15.75" customHeight="1" x14ac:dyDescent="0.1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 spans="1:27" ht="15.75" customHeight="1" x14ac:dyDescent="0.1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 spans="1:27" ht="15.75" customHeight="1" x14ac:dyDescent="0.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 spans="1:27" ht="15.75" customHeight="1" x14ac:dyDescent="0.1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 spans="1:27" ht="15.75" customHeight="1" x14ac:dyDescent="0.1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 spans="1:27" ht="15.75" customHeight="1" x14ac:dyDescent="0.1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 spans="1:27" ht="15.75" customHeight="1" x14ac:dyDescent="0.1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 spans="1:27" ht="15.75" customHeight="1" x14ac:dyDescent="0.1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 spans="1:27" ht="15.75" customHeight="1" x14ac:dyDescent="0.1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 spans="1:27" ht="15.75" customHeight="1" x14ac:dyDescent="0.1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 spans="1:27" ht="15.75" customHeight="1" x14ac:dyDescent="0.1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 spans="1:27" ht="15.75" customHeight="1" x14ac:dyDescent="0.1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 spans="1:27" ht="15.75" customHeight="1" x14ac:dyDescent="0.1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 spans="1:27" ht="15.75" customHeight="1" x14ac:dyDescent="0.1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 spans="1:27" ht="15.75" customHeight="1" x14ac:dyDescent="0.1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 spans="1:27" ht="15.75" customHeight="1" x14ac:dyDescent="0.1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 spans="1:27" ht="15.75" customHeight="1" x14ac:dyDescent="0.1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 spans="1:27" ht="15.75" customHeight="1" x14ac:dyDescent="0.1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 spans="1:27" ht="15.75" customHeight="1" x14ac:dyDescent="0.1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 spans="1:27" ht="15.75" customHeight="1" x14ac:dyDescent="0.1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 spans="1:27" ht="15.75" customHeight="1" x14ac:dyDescent="0.1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 spans="1:27" ht="15.75" customHeight="1" x14ac:dyDescent="0.1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 spans="1:27" ht="15.75" customHeight="1" x14ac:dyDescent="0.1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 spans="1:27" ht="15.75" customHeight="1" x14ac:dyDescent="0.1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 spans="1:27" ht="15.75" customHeight="1" x14ac:dyDescent="0.1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 spans="1:27" ht="15.75" customHeight="1" x14ac:dyDescent="0.1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 spans="1:27" ht="15.75" customHeight="1" x14ac:dyDescent="0.1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 spans="1:27" ht="15.75" customHeight="1" x14ac:dyDescent="0.1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 spans="1:27" ht="15.75" customHeight="1" x14ac:dyDescent="0.1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 spans="1:27" ht="15.75" customHeight="1" x14ac:dyDescent="0.1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 spans="1:27" ht="15.75" customHeight="1" x14ac:dyDescent="0.1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 spans="1:27" ht="15.75" customHeight="1" x14ac:dyDescent="0.1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 spans="1:27" ht="15.75" customHeight="1" x14ac:dyDescent="0.1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 spans="1:27" ht="15.75" customHeight="1" x14ac:dyDescent="0.1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 spans="1:27" ht="15.75" customHeight="1" x14ac:dyDescent="0.1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 spans="1:27" ht="15.75" customHeight="1" x14ac:dyDescent="0.1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 spans="1:27" ht="15.75" customHeight="1" x14ac:dyDescent="0.1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 spans="1:27" ht="15.75" customHeight="1" x14ac:dyDescent="0.1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 spans="1:27" ht="15.75" customHeight="1" x14ac:dyDescent="0.1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 spans="1:27" ht="15.75" customHeight="1" x14ac:dyDescent="0.1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 spans="1:27" ht="15.75" customHeight="1" x14ac:dyDescent="0.1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 spans="1:27" ht="15.75" customHeight="1" x14ac:dyDescent="0.1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 spans="1:27" ht="15.75" customHeight="1" x14ac:dyDescent="0.1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 spans="1:27" ht="15.75" customHeight="1" x14ac:dyDescent="0.1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 spans="1:27" ht="15.75" customHeight="1" x14ac:dyDescent="0.1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 spans="1:27" ht="15.75" customHeight="1" x14ac:dyDescent="0.1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 spans="1:27" ht="15.75" customHeight="1" x14ac:dyDescent="0.1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 spans="1:27" ht="15.75" customHeight="1" x14ac:dyDescent="0.1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 spans="1:27" ht="15.75" customHeight="1" x14ac:dyDescent="0.1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 spans="1:27" ht="15.75" customHeight="1" x14ac:dyDescent="0.1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 spans="1:27" ht="15.75" customHeight="1" x14ac:dyDescent="0.1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 spans="1:27" ht="15.75" customHeight="1" x14ac:dyDescent="0.1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 spans="1:27" ht="15.75" customHeight="1" x14ac:dyDescent="0.1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 spans="1:27" ht="15.75" customHeight="1" x14ac:dyDescent="0.1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 spans="1:27" ht="15.75" customHeight="1" x14ac:dyDescent="0.1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 spans="1:27" ht="15.75" customHeight="1" x14ac:dyDescent="0.1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 spans="1:27" ht="15.75" customHeight="1" x14ac:dyDescent="0.1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 spans="1:27" ht="15.75" customHeight="1" x14ac:dyDescent="0.1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 spans="1:27" ht="15.75" customHeight="1" x14ac:dyDescent="0.1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 spans="1:27" ht="15.75" customHeight="1" x14ac:dyDescent="0.1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 spans="1:27" ht="15.75" customHeight="1" x14ac:dyDescent="0.1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 spans="1:27" ht="15.75" customHeight="1" x14ac:dyDescent="0.1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 spans="1:27" ht="15.75" customHeight="1" x14ac:dyDescent="0.1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 spans="1:27" ht="15.75" customHeight="1" x14ac:dyDescent="0.1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 spans="1:27" ht="15.75" customHeight="1" x14ac:dyDescent="0.1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 spans="1:27" ht="15.75" customHeight="1" x14ac:dyDescent="0.1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 spans="1:27" ht="15.75" customHeight="1" x14ac:dyDescent="0.1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 spans="1:27" ht="15.75" customHeight="1" x14ac:dyDescent="0.1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 spans="1:27" ht="15.75" customHeight="1" x14ac:dyDescent="0.1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 spans="1:27" ht="15.75" customHeight="1" x14ac:dyDescent="0.1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 spans="1:27" ht="15.75" customHeight="1" x14ac:dyDescent="0.1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 spans="1:27" ht="15.75" customHeight="1" x14ac:dyDescent="0.1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 spans="1:27" ht="15.75" customHeight="1" x14ac:dyDescent="0.1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 spans="1:27" ht="15.75" customHeight="1" x14ac:dyDescent="0.1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 spans="1:27" ht="15.75" customHeight="1" x14ac:dyDescent="0.1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 spans="1:27" ht="15.75" customHeight="1" x14ac:dyDescent="0.1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 spans="1:27" ht="15.75" customHeight="1" x14ac:dyDescent="0.1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 spans="1:27" ht="15.75" customHeight="1" x14ac:dyDescent="0.1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 spans="1:27" ht="15.75" customHeight="1" x14ac:dyDescent="0.1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 spans="1:27" ht="15.75" customHeight="1" x14ac:dyDescent="0.1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 spans="1:27" ht="15.75" customHeight="1" x14ac:dyDescent="0.1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 spans="1:27" ht="15.75" customHeight="1" x14ac:dyDescent="0.1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 spans="1:27" ht="15.75" customHeight="1" x14ac:dyDescent="0.1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 spans="1:27" ht="15.75" customHeight="1" x14ac:dyDescent="0.1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 spans="1:27" ht="15.75" customHeight="1" x14ac:dyDescent="0.1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 spans="1:27" ht="15.75" customHeight="1" x14ac:dyDescent="0.1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 spans="1:27" ht="15.75" customHeight="1" x14ac:dyDescent="0.1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 spans="1:27" ht="15.75" customHeight="1" x14ac:dyDescent="0.1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 spans="1:27" ht="15.75" customHeight="1" x14ac:dyDescent="0.1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 spans="1:27" ht="15.75" customHeight="1" x14ac:dyDescent="0.1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 spans="1:27" ht="15.75" customHeight="1" x14ac:dyDescent="0.1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 spans="1:27" ht="15.75" customHeight="1" x14ac:dyDescent="0.1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 spans="1:27" ht="15.75" customHeight="1" x14ac:dyDescent="0.1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 spans="1:27" ht="15.75" customHeight="1" x14ac:dyDescent="0.1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 spans="1:27" ht="15.75" customHeight="1" x14ac:dyDescent="0.1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 spans="1:27" ht="15.75" customHeight="1" x14ac:dyDescent="0.1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 spans="1:27" ht="15.75" customHeight="1" x14ac:dyDescent="0.1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 spans="1:27" ht="15.75" customHeight="1" x14ac:dyDescent="0.1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 spans="1:27" ht="15.75" customHeight="1" x14ac:dyDescent="0.1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 spans="1:27" ht="15.75" customHeight="1" x14ac:dyDescent="0.1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 spans="1:27" ht="15.75" customHeight="1" x14ac:dyDescent="0.1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 spans="1:27" ht="15.75" customHeight="1" x14ac:dyDescent="0.1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 spans="1:27" ht="15.75" customHeight="1" x14ac:dyDescent="0.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 spans="1:27" ht="15.75" customHeight="1" x14ac:dyDescent="0.1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 spans="1:27" ht="15.75" customHeight="1" x14ac:dyDescent="0.1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 spans="1:27" ht="15.75" customHeight="1" x14ac:dyDescent="0.1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 spans="1:27" ht="15.75" customHeight="1" x14ac:dyDescent="0.1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 spans="1:27" ht="15.75" customHeight="1" x14ac:dyDescent="0.1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 spans="1:27" ht="15.75" customHeight="1" x14ac:dyDescent="0.1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 spans="1:27" ht="15.75" customHeight="1" x14ac:dyDescent="0.1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 spans="1:27" ht="15.75" customHeight="1" x14ac:dyDescent="0.1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 spans="1:27" ht="15.75" customHeight="1" x14ac:dyDescent="0.1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 spans="1:27" ht="15.75" customHeight="1" x14ac:dyDescent="0.1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 spans="1:27" ht="15.75" customHeight="1" x14ac:dyDescent="0.1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 spans="1:27" ht="15.75" customHeight="1" x14ac:dyDescent="0.1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 spans="1:27" ht="15.75" customHeight="1" x14ac:dyDescent="0.1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 spans="1:27" ht="15.75" customHeight="1" x14ac:dyDescent="0.1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 spans="1:27" ht="15.75" customHeight="1" x14ac:dyDescent="0.1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 spans="1:27" ht="15.75" customHeight="1" x14ac:dyDescent="0.1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 spans="1:27" ht="15.75" customHeight="1" x14ac:dyDescent="0.1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 spans="1:27" ht="15.75" customHeight="1" x14ac:dyDescent="0.1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 spans="1:27" ht="15.75" customHeight="1" x14ac:dyDescent="0.1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 spans="1:27" ht="15.75" customHeight="1" x14ac:dyDescent="0.1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 spans="1:27" ht="15.75" customHeight="1" x14ac:dyDescent="0.1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 spans="1:27" ht="15.75" customHeight="1" x14ac:dyDescent="0.1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 spans="1:27" ht="15.75" customHeight="1" x14ac:dyDescent="0.1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 spans="1:27" ht="15.75" customHeight="1" x14ac:dyDescent="0.1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 spans="1:27" ht="15.75" customHeight="1" x14ac:dyDescent="0.1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 spans="1:27" ht="15.75" customHeight="1" x14ac:dyDescent="0.1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 spans="1:27" ht="15.75" customHeight="1" x14ac:dyDescent="0.1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 spans="1:27" ht="15.75" customHeight="1" x14ac:dyDescent="0.1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 spans="1:27" ht="15.75" customHeight="1" x14ac:dyDescent="0.1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 spans="1:27" ht="15.75" customHeight="1" x14ac:dyDescent="0.1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 spans="1:27" ht="15.75" customHeight="1" x14ac:dyDescent="0.1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 spans="1:27" ht="15.75" customHeight="1" x14ac:dyDescent="0.1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 spans="1:27" ht="15.75" customHeight="1" x14ac:dyDescent="0.1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 spans="1:27" ht="15.75" customHeight="1" x14ac:dyDescent="0.1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 spans="1:27" ht="15.75" customHeight="1" x14ac:dyDescent="0.1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 spans="1:27" ht="15.75" customHeight="1" x14ac:dyDescent="0.1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 spans="1:27" ht="15.75" customHeight="1" x14ac:dyDescent="0.1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 spans="1:27" ht="15.75" customHeight="1" x14ac:dyDescent="0.1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 spans="1:27" ht="15.75" customHeight="1" x14ac:dyDescent="0.1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 spans="1:27" ht="15.75" customHeight="1" x14ac:dyDescent="0.1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 spans="1:27" ht="15.75" customHeight="1" x14ac:dyDescent="0.1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 spans="1:27" ht="15.75" customHeight="1" x14ac:dyDescent="0.1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 spans="1:27" ht="15.75" customHeight="1" x14ac:dyDescent="0.1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</row>
    <row r="959" spans="1:27" ht="15.75" customHeight="1" x14ac:dyDescent="0.1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</row>
    <row r="960" spans="1:27" ht="15.75" customHeight="1" x14ac:dyDescent="0.1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</row>
    <row r="961" spans="1:27" ht="15.75" customHeight="1" x14ac:dyDescent="0.1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</row>
    <row r="962" spans="1:27" ht="15.75" customHeight="1" x14ac:dyDescent="0.1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</row>
    <row r="963" spans="1:27" ht="15.75" customHeight="1" x14ac:dyDescent="0.1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</row>
    <row r="964" spans="1:27" ht="15.75" customHeight="1" x14ac:dyDescent="0.1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</row>
    <row r="965" spans="1:27" ht="15.75" customHeight="1" x14ac:dyDescent="0.1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</row>
    <row r="966" spans="1:27" ht="15.75" customHeight="1" x14ac:dyDescent="0.1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</row>
    <row r="967" spans="1:27" ht="15.75" customHeight="1" x14ac:dyDescent="0.1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</row>
    <row r="968" spans="1:27" ht="15.75" customHeight="1" x14ac:dyDescent="0.1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</row>
    <row r="969" spans="1:27" ht="15.75" customHeight="1" x14ac:dyDescent="0.1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</row>
    <row r="970" spans="1:27" ht="15.75" customHeight="1" x14ac:dyDescent="0.1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</row>
    <row r="971" spans="1:27" ht="15.75" customHeight="1" x14ac:dyDescent="0.1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</row>
    <row r="972" spans="1:27" ht="15.75" customHeight="1" x14ac:dyDescent="0.1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</row>
    <row r="973" spans="1:27" ht="15.75" customHeight="1" x14ac:dyDescent="0.1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</row>
    <row r="974" spans="1:27" ht="15.75" customHeight="1" x14ac:dyDescent="0.1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</row>
    <row r="975" spans="1:27" ht="15.75" customHeight="1" x14ac:dyDescent="0.1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</row>
    <row r="976" spans="1:27" ht="15.75" customHeight="1" x14ac:dyDescent="0.1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</row>
    <row r="977" spans="1:27" ht="15.75" customHeight="1" x14ac:dyDescent="0.1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</row>
    <row r="978" spans="1:27" ht="15.75" customHeight="1" x14ac:dyDescent="0.1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</row>
    <row r="979" spans="1:27" ht="15.75" customHeight="1" x14ac:dyDescent="0.1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</row>
    <row r="980" spans="1:27" ht="15.75" customHeight="1" x14ac:dyDescent="0.1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</row>
    <row r="981" spans="1:27" ht="15.75" customHeight="1" x14ac:dyDescent="0.1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</row>
    <row r="982" spans="1:27" ht="15.75" customHeight="1" x14ac:dyDescent="0.1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</row>
    <row r="983" spans="1:27" ht="15.75" customHeight="1" x14ac:dyDescent="0.1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</row>
    <row r="984" spans="1:27" ht="15.75" customHeight="1" x14ac:dyDescent="0.1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</row>
    <row r="985" spans="1:27" ht="15.75" customHeight="1" x14ac:dyDescent="0.1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</row>
    <row r="986" spans="1:27" ht="15.75" customHeight="1" x14ac:dyDescent="0.1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</row>
    <row r="987" spans="1:27" ht="15.75" customHeight="1" x14ac:dyDescent="0.1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</row>
    <row r="988" spans="1:27" ht="15.75" customHeight="1" x14ac:dyDescent="0.1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</row>
    <row r="989" spans="1:27" ht="15.75" customHeight="1" x14ac:dyDescent="0.1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</row>
    <row r="990" spans="1:27" ht="15.75" customHeight="1" x14ac:dyDescent="0.1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</row>
    <row r="991" spans="1:27" ht="15.75" customHeight="1" x14ac:dyDescent="0.1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</row>
    <row r="992" spans="1:27" ht="15.75" customHeight="1" x14ac:dyDescent="0.1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</row>
    <row r="993" spans="1:27" ht="15.75" customHeight="1" x14ac:dyDescent="0.1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</row>
    <row r="994" spans="1:27" ht="15.75" customHeight="1" x14ac:dyDescent="0.1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</row>
    <row r="995" spans="1:27" ht="15.75" customHeight="1" x14ac:dyDescent="0.1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</row>
    <row r="996" spans="1:27" ht="15.75" customHeight="1" x14ac:dyDescent="0.1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</row>
    <row r="997" spans="1:27" ht="15.75" customHeight="1" x14ac:dyDescent="0.1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</row>
    <row r="998" spans="1:27" ht="15.75" customHeight="1" x14ac:dyDescent="0.1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</row>
    <row r="999" spans="1:27" ht="15.75" customHeight="1" x14ac:dyDescent="0.1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</row>
    <row r="1000" spans="1:27" ht="15.75" customHeight="1" x14ac:dyDescent="0.1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</row>
    <row r="1001" spans="1:27" ht="15.75" customHeight="1" x14ac:dyDescent="0.15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</row>
    <row r="1002" spans="1:27" ht="15.75" customHeight="1" x14ac:dyDescent="0.15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</row>
    <row r="1003" spans="1:27" ht="15.75" customHeight="1" x14ac:dyDescent="0.15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  <c r="AA1003" s="2"/>
    </row>
    <row r="1004" spans="1:27" ht="15.75" customHeight="1" x14ac:dyDescent="0.15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  <c r="AA1004" s="2"/>
    </row>
    <row r="1005" spans="1:27" ht="15.75" customHeight="1" x14ac:dyDescent="0.15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  <c r="AA1005" s="2"/>
    </row>
    <row r="1006" spans="1:27" ht="15.75" customHeight="1" x14ac:dyDescent="0.15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  <c r="AA1006" s="2"/>
    </row>
  </sheetData>
  <conditionalFormatting sqref="A1:AA1">
    <cfRule type="notContainsBlanks" dxfId="0" priority="1">
      <formula>LEN(TRIM(A1))&gt;0</formula>
    </cfRule>
  </conditionalFormatting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E123"/>
  <sheetViews>
    <sheetView zoomScaleNormal="100" workbookViewId="0">
      <pane ySplit="2" topLeftCell="A3" activePane="bottomLeft" state="frozen"/>
      <selection pane="bottomLeft" activeCell="A5" sqref="A5"/>
    </sheetView>
  </sheetViews>
  <sheetFormatPr baseColWidth="10" defaultRowHeight="13" x14ac:dyDescent="0.15"/>
  <cols>
    <col min="1" max="1" width="10.83203125" style="15"/>
    <col min="3" max="3" width="10.83203125" customWidth="1"/>
    <col min="4" max="4" width="10.33203125" customWidth="1"/>
    <col min="5" max="5" width="4" customWidth="1"/>
    <col min="6" max="6" width="4.33203125" customWidth="1"/>
    <col min="7" max="7" width="9.33203125" customWidth="1"/>
    <col min="8" max="8" width="11" customWidth="1"/>
    <col min="9" max="9" width="5" customWidth="1"/>
    <col min="10" max="10" width="6" customWidth="1"/>
    <col min="11" max="11" width="6.5" customWidth="1"/>
    <col min="12" max="12" width="5.33203125" customWidth="1"/>
    <col min="13" max="13" width="5.5" customWidth="1"/>
    <col min="14" max="14" width="5.33203125" style="6" customWidth="1"/>
    <col min="15" max="15" width="7.5" style="6" customWidth="1"/>
    <col min="17" max="17" width="6.83203125" style="6" customWidth="1"/>
    <col min="18" max="18" width="6.1640625" style="6" customWidth="1"/>
    <col min="19" max="19" width="6.83203125" customWidth="1"/>
    <col min="20" max="20" width="5.5" customWidth="1"/>
    <col min="23" max="23" width="7.5" customWidth="1"/>
    <col min="24" max="24" width="10.1640625" customWidth="1"/>
  </cols>
  <sheetData>
    <row r="2" spans="1:22" s="87" customFormat="1" ht="40" customHeight="1" x14ac:dyDescent="0.15">
      <c r="B2" s="87" t="s">
        <v>698</v>
      </c>
      <c r="C2" s="87" t="s">
        <v>697</v>
      </c>
      <c r="D2" s="87" t="s">
        <v>699</v>
      </c>
      <c r="E2" s="87" t="s">
        <v>1173</v>
      </c>
      <c r="F2" s="87" t="s">
        <v>742</v>
      </c>
      <c r="G2" s="87" t="s">
        <v>1172</v>
      </c>
      <c r="H2" s="87" t="s">
        <v>1162</v>
      </c>
      <c r="I2" s="87" t="s">
        <v>711</v>
      </c>
      <c r="J2" s="87" t="s">
        <v>710</v>
      </c>
      <c r="K2" s="87" t="s">
        <v>1171</v>
      </c>
      <c r="L2" s="87" t="s">
        <v>1170</v>
      </c>
      <c r="M2" s="87" t="s">
        <v>1169</v>
      </c>
      <c r="N2" s="88" t="s">
        <v>1168</v>
      </c>
      <c r="O2" s="88" t="s">
        <v>1167</v>
      </c>
      <c r="P2" s="87" t="s">
        <v>1166</v>
      </c>
      <c r="Q2" s="88" t="s">
        <v>1163</v>
      </c>
      <c r="R2" s="88" t="s">
        <v>756</v>
      </c>
      <c r="S2" s="87" t="s">
        <v>1164</v>
      </c>
      <c r="T2" s="87" t="s">
        <v>1165</v>
      </c>
      <c r="U2" s="93" t="s">
        <v>1212</v>
      </c>
      <c r="V2" s="94" t="s">
        <v>1213</v>
      </c>
    </row>
    <row r="3" spans="1:22" x14ac:dyDescent="0.15">
      <c r="A3" s="15" t="s">
        <v>527</v>
      </c>
      <c r="B3" t="s">
        <v>517</v>
      </c>
      <c r="C3">
        <v>99</v>
      </c>
      <c r="D3">
        <v>85.6</v>
      </c>
      <c r="E3" t="s">
        <v>714</v>
      </c>
      <c r="F3" t="s">
        <v>688</v>
      </c>
      <c r="G3">
        <f>D6-D3</f>
        <v>76.200000000000017</v>
      </c>
      <c r="P3" t="s">
        <v>754</v>
      </c>
    </row>
    <row r="4" spans="1:22" x14ac:dyDescent="0.15">
      <c r="B4" s="13" t="s">
        <v>518</v>
      </c>
      <c r="C4" s="13">
        <v>1</v>
      </c>
    </row>
    <row r="5" spans="1:22" x14ac:dyDescent="0.15">
      <c r="B5" s="13" t="s">
        <v>519</v>
      </c>
      <c r="C5" s="13">
        <v>3</v>
      </c>
    </row>
    <row r="6" spans="1:22" x14ac:dyDescent="0.15">
      <c r="B6" t="s">
        <v>28</v>
      </c>
      <c r="C6">
        <v>97</v>
      </c>
      <c r="D6">
        <v>161.80000000000001</v>
      </c>
      <c r="E6" t="s">
        <v>714</v>
      </c>
      <c r="F6" t="s">
        <v>688</v>
      </c>
      <c r="G6">
        <v>60.5</v>
      </c>
      <c r="P6" t="s">
        <v>755</v>
      </c>
    </row>
    <row r="7" spans="1:22" s="9" customFormat="1" x14ac:dyDescent="0.15">
      <c r="A7" s="89"/>
      <c r="B7" s="9" t="s">
        <v>512</v>
      </c>
      <c r="C7" s="9">
        <v>97</v>
      </c>
      <c r="D7" s="9">
        <f>D8-90</f>
        <v>284.8</v>
      </c>
      <c r="E7" s="9" t="s">
        <v>714</v>
      </c>
      <c r="F7" s="9" t="s">
        <v>722</v>
      </c>
      <c r="G7" s="9">
        <f>D9-D7</f>
        <v>139.09999999999997</v>
      </c>
      <c r="H7" s="9">
        <v>200</v>
      </c>
      <c r="I7" s="9" t="s">
        <v>709</v>
      </c>
      <c r="J7" s="9">
        <v>2</v>
      </c>
      <c r="K7" s="9">
        <f>H9-H7</f>
        <v>223</v>
      </c>
      <c r="L7" s="9">
        <f>G6</f>
        <v>60.5</v>
      </c>
      <c r="M7" s="9">
        <v>22</v>
      </c>
      <c r="N7" s="10">
        <f>L7/M7</f>
        <v>2.75</v>
      </c>
      <c r="O7" s="10">
        <v>3</v>
      </c>
      <c r="P7" s="9" t="s">
        <v>740</v>
      </c>
      <c r="Q7" s="10">
        <f>IF(J7=2, O7, 0)</f>
        <v>3</v>
      </c>
      <c r="R7" s="10">
        <f>IF(Q7=0,O7,0)</f>
        <v>0</v>
      </c>
      <c r="S7" s="11" t="s">
        <v>759</v>
      </c>
      <c r="T7" s="11" t="s">
        <v>764</v>
      </c>
    </row>
    <row r="8" spans="1:22" x14ac:dyDescent="0.15">
      <c r="B8" t="s">
        <v>520</v>
      </c>
      <c r="C8">
        <v>14</v>
      </c>
      <c r="D8">
        <v>374.8</v>
      </c>
      <c r="T8" s="8"/>
      <c r="U8" s="8" t="s">
        <v>735</v>
      </c>
    </row>
    <row r="9" spans="1:22" s="9" customFormat="1" x14ac:dyDescent="0.15">
      <c r="A9" s="89"/>
      <c r="B9" s="9" t="s">
        <v>513</v>
      </c>
      <c r="C9" s="9">
        <v>100</v>
      </c>
      <c r="D9" s="9">
        <v>423.9</v>
      </c>
      <c r="E9" s="9" t="s">
        <v>714</v>
      </c>
      <c r="F9" s="9" t="s">
        <v>722</v>
      </c>
      <c r="G9" s="9">
        <f>D11-D9</f>
        <v>129.60000000000002</v>
      </c>
      <c r="H9" s="9">
        <v>423</v>
      </c>
      <c r="I9" s="9" t="s">
        <v>708</v>
      </c>
      <c r="J9" s="9">
        <v>2</v>
      </c>
      <c r="K9" s="9">
        <f>H14-H9</f>
        <v>293</v>
      </c>
      <c r="L9" s="9">
        <f>G7</f>
        <v>139.09999999999997</v>
      </c>
      <c r="M9" s="9">
        <v>22</v>
      </c>
      <c r="N9" s="10">
        <f>L9/M9</f>
        <v>6.3227272727272714</v>
      </c>
      <c r="O9" s="10">
        <v>6.5</v>
      </c>
      <c r="P9" s="9" t="s">
        <v>739</v>
      </c>
      <c r="Q9" s="10">
        <f>IF(J9=2, O9, 0)</f>
        <v>6.5</v>
      </c>
      <c r="R9" s="10">
        <f>IF(Q9=0,O9,0)</f>
        <v>0</v>
      </c>
      <c r="S9" s="11" t="s">
        <v>759</v>
      </c>
      <c r="T9" s="12" t="s">
        <v>759</v>
      </c>
      <c r="U9" s="12" t="s">
        <v>736</v>
      </c>
    </row>
    <row r="10" spans="1:22" x14ac:dyDescent="0.15">
      <c r="B10" s="13" t="s">
        <v>521</v>
      </c>
      <c r="C10" s="13">
        <v>1</v>
      </c>
      <c r="D10" s="13">
        <v>411.2</v>
      </c>
      <c r="E10" s="13"/>
      <c r="N10" s="8"/>
      <c r="O10" s="8"/>
      <c r="T10" s="8"/>
      <c r="U10" s="8" t="s">
        <v>737</v>
      </c>
    </row>
    <row r="11" spans="1:22" x14ac:dyDescent="0.15">
      <c r="B11" t="s">
        <v>522</v>
      </c>
      <c r="C11">
        <v>99</v>
      </c>
      <c r="D11">
        <v>553.5</v>
      </c>
      <c r="E11" t="s">
        <v>714</v>
      </c>
      <c r="F11" t="s">
        <v>688</v>
      </c>
      <c r="G11">
        <f>D12-D11</f>
        <v>106.70000000000005</v>
      </c>
      <c r="N11" s="8"/>
      <c r="O11" s="8"/>
      <c r="P11" t="s">
        <v>753</v>
      </c>
    </row>
    <row r="12" spans="1:22" x14ac:dyDescent="0.15">
      <c r="B12" t="s">
        <v>523</v>
      </c>
      <c r="C12">
        <v>96</v>
      </c>
      <c r="D12">
        <v>660.2</v>
      </c>
      <c r="E12" s="7" t="s">
        <v>714</v>
      </c>
      <c r="F12" s="7" t="s">
        <v>688</v>
      </c>
      <c r="G12">
        <f>D14-D12</f>
        <v>56.399999999999977</v>
      </c>
      <c r="P12" t="s">
        <v>752</v>
      </c>
    </row>
    <row r="13" spans="1:22" x14ac:dyDescent="0.15">
      <c r="B13" s="13" t="s">
        <v>524</v>
      </c>
      <c r="C13" s="13">
        <v>6</v>
      </c>
      <c r="D13" s="13">
        <v>716.8</v>
      </c>
      <c r="E13" s="13"/>
    </row>
    <row r="14" spans="1:22" s="9" customFormat="1" x14ac:dyDescent="0.15">
      <c r="A14" s="89"/>
      <c r="B14" s="9" t="s">
        <v>511</v>
      </c>
      <c r="C14" s="9">
        <v>85</v>
      </c>
      <c r="D14" s="9">
        <f>D16-95.1</f>
        <v>716.6</v>
      </c>
      <c r="E14" s="9" t="s">
        <v>714</v>
      </c>
      <c r="F14" s="9" t="s">
        <v>722</v>
      </c>
      <c r="G14" s="9">
        <f>D16-D14</f>
        <v>95.100000000000023</v>
      </c>
      <c r="H14" s="9">
        <v>716</v>
      </c>
      <c r="I14" s="9" t="s">
        <v>707</v>
      </c>
      <c r="J14" s="9">
        <v>2</v>
      </c>
      <c r="K14" s="9">
        <f>H18-H14</f>
        <v>164.89999999999998</v>
      </c>
      <c r="L14" s="9">
        <f>G12</f>
        <v>56.399999999999977</v>
      </c>
      <c r="M14" s="9">
        <v>20</v>
      </c>
      <c r="N14" s="10">
        <f>L14/M14</f>
        <v>2.819999999999999</v>
      </c>
      <c r="O14" s="10">
        <v>3</v>
      </c>
      <c r="P14" s="9" t="s">
        <v>738</v>
      </c>
      <c r="Q14" s="10">
        <f>IF(J14=2, O14, 0)</f>
        <v>3</v>
      </c>
      <c r="R14" s="10">
        <f>IF(Q14=0,O14,0)</f>
        <v>0</v>
      </c>
      <c r="S14" s="11" t="s">
        <v>714</v>
      </c>
      <c r="T14" s="11" t="s">
        <v>759</v>
      </c>
    </row>
    <row r="15" spans="1:22" x14ac:dyDescent="0.15">
      <c r="B15" s="13" t="s">
        <v>525</v>
      </c>
      <c r="C15" s="13">
        <v>4</v>
      </c>
      <c r="D15" s="13"/>
      <c r="E15" s="13"/>
    </row>
    <row r="16" spans="1:22" x14ac:dyDescent="0.15">
      <c r="B16" t="s">
        <v>526</v>
      </c>
      <c r="C16">
        <v>97</v>
      </c>
      <c r="D16">
        <v>811.7</v>
      </c>
      <c r="E16" s="7" t="s">
        <v>714</v>
      </c>
      <c r="F16" s="7" t="s">
        <v>688</v>
      </c>
      <c r="G16">
        <f>D18-D16</f>
        <v>69.199999999999932</v>
      </c>
      <c r="P16" t="s">
        <v>751</v>
      </c>
    </row>
    <row r="18" spans="1:20" s="9" customFormat="1" x14ac:dyDescent="0.15">
      <c r="A18" s="89" t="s">
        <v>528</v>
      </c>
      <c r="B18" s="9" t="s">
        <v>529</v>
      </c>
      <c r="C18" s="9">
        <v>85</v>
      </c>
      <c r="D18" s="9">
        <v>880.9</v>
      </c>
      <c r="E18" s="9" t="s">
        <v>714</v>
      </c>
      <c r="F18" s="9" t="s">
        <v>722</v>
      </c>
      <c r="G18" s="9">
        <f>D25-D18</f>
        <v>118</v>
      </c>
      <c r="H18" s="9">
        <v>880.9</v>
      </c>
      <c r="I18" s="9" t="s">
        <v>712</v>
      </c>
      <c r="J18" s="9" t="s">
        <v>687</v>
      </c>
      <c r="K18" s="9">
        <f>H29-H18</f>
        <v>281.10000000000002</v>
      </c>
      <c r="M18" s="11"/>
      <c r="N18" s="10"/>
      <c r="O18" s="10"/>
      <c r="P18" s="9" t="s">
        <v>750</v>
      </c>
      <c r="Q18" s="10">
        <f>IF(J18=2, O18, 0)</f>
        <v>0</v>
      </c>
      <c r="R18" s="10">
        <f>IF(Q18=0,O18,0)</f>
        <v>0</v>
      </c>
    </row>
    <row r="19" spans="1:20" x14ac:dyDescent="0.15">
      <c r="B19" t="s">
        <v>530</v>
      </c>
      <c r="C19">
        <v>14</v>
      </c>
      <c r="D19">
        <v>880.9</v>
      </c>
    </row>
    <row r="20" spans="1:20" x14ac:dyDescent="0.15">
      <c r="B20" s="13" t="s">
        <v>531</v>
      </c>
      <c r="C20" s="13">
        <v>1</v>
      </c>
    </row>
    <row r="21" spans="1:20" x14ac:dyDescent="0.15">
      <c r="B21" s="13" t="s">
        <v>532</v>
      </c>
      <c r="C21" s="13">
        <v>1</v>
      </c>
    </row>
    <row r="22" spans="1:20" x14ac:dyDescent="0.15">
      <c r="B22" s="5" t="s">
        <v>516</v>
      </c>
      <c r="C22" s="5">
        <v>28</v>
      </c>
      <c r="D22" s="5" t="s">
        <v>700</v>
      </c>
      <c r="E22" s="5"/>
      <c r="F22" s="5"/>
    </row>
    <row r="23" spans="1:20" x14ac:dyDescent="0.15">
      <c r="B23" s="13" t="s">
        <v>533</v>
      </c>
      <c r="C23" s="13">
        <v>21</v>
      </c>
      <c r="D23" s="13">
        <v>959.2</v>
      </c>
    </row>
    <row r="24" spans="1:20" x14ac:dyDescent="0.15">
      <c r="B24" s="13" t="s">
        <v>534</v>
      </c>
      <c r="C24" s="13">
        <v>5</v>
      </c>
      <c r="D24" s="13"/>
    </row>
    <row r="25" spans="1:20" x14ac:dyDescent="0.15">
      <c r="B25" t="s">
        <v>535</v>
      </c>
      <c r="C25">
        <v>72</v>
      </c>
      <c r="D25">
        <v>998.9</v>
      </c>
      <c r="E25" t="s">
        <v>714</v>
      </c>
      <c r="F25" t="s">
        <v>688</v>
      </c>
      <c r="G25">
        <f>D27-D25</f>
        <v>100.69999999999993</v>
      </c>
      <c r="P25" t="s">
        <v>749</v>
      </c>
    </row>
    <row r="26" spans="1:20" x14ac:dyDescent="0.15">
      <c r="B26" s="13" t="s">
        <v>536</v>
      </c>
      <c r="C26" s="13">
        <v>27</v>
      </c>
      <c r="D26" s="13">
        <v>1099.5999999999999</v>
      </c>
    </row>
    <row r="27" spans="1:20" x14ac:dyDescent="0.15">
      <c r="B27" t="s">
        <v>537</v>
      </c>
      <c r="C27">
        <v>83</v>
      </c>
      <c r="D27">
        <v>1099.5999999999999</v>
      </c>
      <c r="E27" s="7" t="s">
        <v>714</v>
      </c>
      <c r="F27" s="7" t="s">
        <v>688</v>
      </c>
      <c r="G27">
        <f>D29-D27</f>
        <v>84.400000000000091</v>
      </c>
      <c r="P27" t="s">
        <v>748</v>
      </c>
    </row>
    <row r="28" spans="1:20" x14ac:dyDescent="0.15">
      <c r="B28" s="13" t="s">
        <v>192</v>
      </c>
      <c r="C28" s="13">
        <v>4</v>
      </c>
      <c r="D28" s="13">
        <v>1142.0999999999999</v>
      </c>
    </row>
    <row r="29" spans="1:20" s="9" customFormat="1" x14ac:dyDescent="0.15">
      <c r="A29" s="89"/>
      <c r="B29" s="9" t="s">
        <v>515</v>
      </c>
      <c r="C29" s="9">
        <v>81</v>
      </c>
      <c r="D29" s="9">
        <v>1184</v>
      </c>
      <c r="E29" s="9" t="s">
        <v>714</v>
      </c>
      <c r="F29" s="9" t="s">
        <v>722</v>
      </c>
      <c r="G29" s="9">
        <f>D32-D29</f>
        <v>71.799999999999955</v>
      </c>
      <c r="H29" s="9">
        <v>1162</v>
      </c>
      <c r="I29" s="9" t="s">
        <v>705</v>
      </c>
      <c r="J29" s="9">
        <v>1</v>
      </c>
      <c r="K29" s="9">
        <f>H34-H29</f>
        <v>94</v>
      </c>
      <c r="L29" s="9">
        <f>G27</f>
        <v>84.400000000000091</v>
      </c>
      <c r="M29" s="9">
        <v>20</v>
      </c>
      <c r="N29" s="10">
        <f>L29/M29</f>
        <v>4.2200000000000042</v>
      </c>
      <c r="O29" s="10">
        <v>4.5</v>
      </c>
      <c r="P29" s="11" t="s">
        <v>734</v>
      </c>
      <c r="Q29" s="10">
        <f>IF(J29=2, O29, 0)</f>
        <v>0</v>
      </c>
      <c r="R29" s="10">
        <f>IF(Q29=0,O29,0)</f>
        <v>4.5</v>
      </c>
      <c r="S29" s="11" t="s">
        <v>759</v>
      </c>
      <c r="T29" s="11" t="s">
        <v>763</v>
      </c>
    </row>
    <row r="30" spans="1:20" x14ac:dyDescent="0.15">
      <c r="B30" t="s">
        <v>210</v>
      </c>
      <c r="C30">
        <v>53</v>
      </c>
      <c r="D30">
        <v>1218</v>
      </c>
    </row>
    <row r="31" spans="1:20" x14ac:dyDescent="0.15">
      <c r="B31" t="s">
        <v>538</v>
      </c>
      <c r="C31">
        <v>22</v>
      </c>
      <c r="D31">
        <v>1241</v>
      </c>
    </row>
    <row r="32" spans="1:20" s="9" customFormat="1" x14ac:dyDescent="0.15">
      <c r="A32" s="89"/>
      <c r="B32" s="9" t="s">
        <v>219</v>
      </c>
      <c r="C32" s="9">
        <v>50</v>
      </c>
      <c r="D32" s="9">
        <v>1255.8</v>
      </c>
      <c r="E32" s="11" t="s">
        <v>722</v>
      </c>
      <c r="F32" s="11" t="s">
        <v>722</v>
      </c>
      <c r="G32" s="9">
        <f>D33-D32</f>
        <v>54</v>
      </c>
      <c r="I32" s="9" t="s">
        <v>706</v>
      </c>
      <c r="J32" s="11" t="s">
        <v>1211</v>
      </c>
      <c r="N32" s="10"/>
      <c r="O32" s="10"/>
      <c r="Q32" s="10">
        <f>IF(J32=2, O32, 0)</f>
        <v>0</v>
      </c>
      <c r="R32" s="10">
        <f>IF(Q32=0,O32,0)</f>
        <v>0</v>
      </c>
    </row>
    <row r="33" spans="1:20" x14ac:dyDescent="0.15">
      <c r="B33" s="7" t="s">
        <v>732</v>
      </c>
      <c r="D33">
        <f>D32+54</f>
        <v>1309.8</v>
      </c>
      <c r="E33" s="7" t="s">
        <v>722</v>
      </c>
      <c r="F33" s="7" t="s">
        <v>722</v>
      </c>
      <c r="G33">
        <f>D41-D33</f>
        <v>77.100000000000136</v>
      </c>
    </row>
    <row r="34" spans="1:20" x14ac:dyDescent="0.15">
      <c r="B34" s="5" t="s">
        <v>228</v>
      </c>
      <c r="C34" s="5">
        <v>4</v>
      </c>
      <c r="D34" s="5">
        <v>42.5</v>
      </c>
      <c r="E34" s="5"/>
      <c r="F34" s="5"/>
      <c r="H34">
        <v>1256</v>
      </c>
    </row>
    <row r="35" spans="1:20" x14ac:dyDescent="0.15">
      <c r="B35" s="5" t="s">
        <v>539</v>
      </c>
      <c r="C35" s="5">
        <v>29</v>
      </c>
      <c r="D35" s="5">
        <v>42.5</v>
      </c>
      <c r="E35" s="5"/>
      <c r="F35" s="5"/>
    </row>
    <row r="36" spans="1:20" x14ac:dyDescent="0.15">
      <c r="B36" s="13" t="s">
        <v>540</v>
      </c>
      <c r="C36" s="13">
        <v>8</v>
      </c>
      <c r="D36" s="13"/>
    </row>
    <row r="37" spans="1:20" x14ac:dyDescent="0.15">
      <c r="B37" s="13" t="s">
        <v>541</v>
      </c>
      <c r="C37" s="13">
        <v>3</v>
      </c>
      <c r="D37" s="13"/>
    </row>
    <row r="38" spans="1:20" x14ac:dyDescent="0.15">
      <c r="B38" s="13" t="s">
        <v>247</v>
      </c>
      <c r="C38" s="13">
        <v>19</v>
      </c>
      <c r="D38" s="13">
        <v>1331.3</v>
      </c>
    </row>
    <row r="39" spans="1:20" x14ac:dyDescent="0.15">
      <c r="B39" s="13" t="s">
        <v>542</v>
      </c>
      <c r="C39" s="13">
        <v>19</v>
      </c>
      <c r="D39" s="13">
        <v>1331.3</v>
      </c>
    </row>
    <row r="40" spans="1:20" x14ac:dyDescent="0.15">
      <c r="B40" s="13" t="s">
        <v>543</v>
      </c>
      <c r="C40" s="13">
        <v>18</v>
      </c>
      <c r="D40" s="13"/>
    </row>
    <row r="41" spans="1:20" s="9" customFormat="1" x14ac:dyDescent="0.15">
      <c r="A41" s="89"/>
      <c r="B41" s="9" t="s">
        <v>514</v>
      </c>
      <c r="C41" s="9">
        <v>97</v>
      </c>
      <c r="D41" s="9">
        <v>1386.9</v>
      </c>
      <c r="E41" s="9" t="s">
        <v>714</v>
      </c>
      <c r="F41" s="9" t="s">
        <v>722</v>
      </c>
      <c r="G41" s="9">
        <f>D42-D41</f>
        <v>98.099999999999909</v>
      </c>
      <c r="H41" s="9">
        <v>1386.9</v>
      </c>
      <c r="I41" s="9" t="s">
        <v>885</v>
      </c>
      <c r="J41" s="9">
        <v>1</v>
      </c>
      <c r="K41" s="9">
        <f>H44-H41</f>
        <v>182.29999999999995</v>
      </c>
      <c r="L41" s="9">
        <f>G33+20</f>
        <v>97.100000000000136</v>
      </c>
      <c r="M41" s="9">
        <v>20</v>
      </c>
      <c r="N41" s="10">
        <f>L41/M41</f>
        <v>4.8550000000000066</v>
      </c>
      <c r="O41" s="10">
        <v>5</v>
      </c>
      <c r="P41" s="11" t="s">
        <v>733</v>
      </c>
      <c r="Q41" s="10">
        <f>IF(J41=2, O41, 0)</f>
        <v>0</v>
      </c>
      <c r="R41" s="10">
        <f>IF(Q41=0,O41,0)</f>
        <v>5</v>
      </c>
      <c r="S41" s="11" t="s">
        <v>759</v>
      </c>
      <c r="T41" s="11" t="s">
        <v>762</v>
      </c>
    </row>
    <row r="42" spans="1:20" x14ac:dyDescent="0.15">
      <c r="B42" t="s">
        <v>544</v>
      </c>
      <c r="C42">
        <v>95</v>
      </c>
      <c r="D42">
        <v>1485</v>
      </c>
      <c r="E42" t="s">
        <v>714</v>
      </c>
      <c r="F42" t="s">
        <v>688</v>
      </c>
      <c r="G42">
        <f>D44-D42</f>
        <v>84.200000000000045</v>
      </c>
      <c r="P42" t="s">
        <v>746</v>
      </c>
    </row>
    <row r="44" spans="1:20" s="9" customFormat="1" x14ac:dyDescent="0.15">
      <c r="A44" s="89" t="s">
        <v>545</v>
      </c>
      <c r="B44" s="9" t="s">
        <v>546</v>
      </c>
      <c r="C44" s="9">
        <v>59</v>
      </c>
      <c r="D44" s="9">
        <v>1569.2</v>
      </c>
      <c r="E44" s="9" t="s">
        <v>714</v>
      </c>
      <c r="F44" s="9" t="s">
        <v>722</v>
      </c>
      <c r="G44" s="9">
        <f>D46-D44</f>
        <v>82.5</v>
      </c>
      <c r="H44" s="9">
        <v>1569.2</v>
      </c>
      <c r="I44" s="9" t="s">
        <v>725</v>
      </c>
      <c r="J44" s="9" t="s">
        <v>726</v>
      </c>
      <c r="K44" s="9">
        <f>H47-H44</f>
        <v>201.20000000000005</v>
      </c>
      <c r="L44" s="9">
        <f>G42</f>
        <v>84.200000000000045</v>
      </c>
      <c r="M44" s="9">
        <v>22</v>
      </c>
      <c r="N44" s="10">
        <f>L44/M44</f>
        <v>3.8272727272727294</v>
      </c>
      <c r="O44" s="10">
        <v>4</v>
      </c>
      <c r="P44" s="9" t="s">
        <v>731</v>
      </c>
      <c r="Q44" s="10">
        <f>IF(J44=2, O44, 0)</f>
        <v>0</v>
      </c>
      <c r="R44" s="10">
        <f>IF(Q44=0,O44,0)</f>
        <v>4</v>
      </c>
      <c r="S44" s="11" t="s">
        <v>759</v>
      </c>
      <c r="T44" s="11" t="s">
        <v>761</v>
      </c>
    </row>
    <row r="45" spans="1:20" x14ac:dyDescent="0.15">
      <c r="B45" s="13" t="s">
        <v>547</v>
      </c>
      <c r="C45" s="13">
        <v>24</v>
      </c>
      <c r="D45" s="13">
        <v>1569.2</v>
      </c>
    </row>
    <row r="46" spans="1:20" x14ac:dyDescent="0.15">
      <c r="B46" t="s">
        <v>548</v>
      </c>
      <c r="C46">
        <v>100</v>
      </c>
      <c r="D46">
        <v>1651.7</v>
      </c>
      <c r="E46" t="s">
        <v>714</v>
      </c>
      <c r="F46" t="s">
        <v>688</v>
      </c>
      <c r="G46">
        <f>D47-D46</f>
        <v>118.70000000000005</v>
      </c>
      <c r="P46" t="s">
        <v>745</v>
      </c>
    </row>
    <row r="47" spans="1:20" s="9" customFormat="1" x14ac:dyDescent="0.15">
      <c r="A47" s="89"/>
      <c r="B47" s="9" t="s">
        <v>509</v>
      </c>
      <c r="C47" s="9">
        <v>54</v>
      </c>
      <c r="D47" s="9">
        <v>1770.4</v>
      </c>
      <c r="E47" s="9" t="s">
        <v>714</v>
      </c>
      <c r="F47" s="9" t="s">
        <v>722</v>
      </c>
      <c r="G47" s="9">
        <f>D50-D47</f>
        <v>82</v>
      </c>
      <c r="H47" s="9">
        <v>1770.4</v>
      </c>
      <c r="I47" s="9" t="s">
        <v>704</v>
      </c>
      <c r="J47" s="9">
        <v>2</v>
      </c>
      <c r="K47" s="9">
        <f>H54-H47</f>
        <v>171.59999999999991</v>
      </c>
      <c r="L47" s="9">
        <f>G46</f>
        <v>118.70000000000005</v>
      </c>
      <c r="M47" s="9">
        <v>22</v>
      </c>
      <c r="N47" s="10">
        <f>L47/M47</f>
        <v>5.3954545454545473</v>
      </c>
      <c r="O47" s="10">
        <v>5.5</v>
      </c>
      <c r="P47" s="9" t="s">
        <v>730</v>
      </c>
      <c r="Q47" s="10">
        <f>IF(J47=2, O47, 0)</f>
        <v>5.5</v>
      </c>
      <c r="R47" s="10">
        <f>IF(Q47=0,O47,0)</f>
        <v>0</v>
      </c>
      <c r="S47" s="11" t="s">
        <v>714</v>
      </c>
      <c r="T47" s="11" t="s">
        <v>759</v>
      </c>
    </row>
    <row r="48" spans="1:20" x14ac:dyDescent="0.15">
      <c r="B48" s="13" t="s">
        <v>551</v>
      </c>
      <c r="C48" s="13">
        <v>23</v>
      </c>
      <c r="D48" s="13">
        <v>1765.6</v>
      </c>
    </row>
    <row r="49" spans="1:20" x14ac:dyDescent="0.15">
      <c r="B49" s="13" t="s">
        <v>549</v>
      </c>
      <c r="C49" s="13">
        <v>56</v>
      </c>
      <c r="D49" s="13">
        <v>1773.2</v>
      </c>
    </row>
    <row r="50" spans="1:20" x14ac:dyDescent="0.15">
      <c r="B50" t="s">
        <v>550</v>
      </c>
      <c r="C50">
        <v>53</v>
      </c>
      <c r="D50">
        <v>1852.4</v>
      </c>
      <c r="E50" t="s">
        <v>714</v>
      </c>
      <c r="F50" t="s">
        <v>688</v>
      </c>
      <c r="G50">
        <f>D54-D50</f>
        <v>90.5</v>
      </c>
      <c r="P50" t="s">
        <v>747</v>
      </c>
    </row>
    <row r="51" spans="1:20" x14ac:dyDescent="0.15">
      <c r="B51" t="s">
        <v>552</v>
      </c>
      <c r="C51">
        <v>4</v>
      </c>
    </row>
    <row r="52" spans="1:20" s="9" customFormat="1" x14ac:dyDescent="0.15">
      <c r="A52" s="89"/>
      <c r="B52" s="9" t="s">
        <v>553</v>
      </c>
      <c r="C52" s="9">
        <v>76</v>
      </c>
      <c r="D52" s="9">
        <v>1940.2</v>
      </c>
      <c r="E52" s="9" t="s">
        <v>722</v>
      </c>
      <c r="F52" s="9" t="s">
        <v>722</v>
      </c>
      <c r="I52" s="9" t="s">
        <v>724</v>
      </c>
      <c r="N52" s="10"/>
      <c r="O52" s="10"/>
      <c r="P52" s="9" t="s">
        <v>729</v>
      </c>
      <c r="Q52" s="10">
        <f>IF(J52=2, O52, 0)</f>
        <v>0</v>
      </c>
      <c r="R52" s="10">
        <f>IF(Q52=0,O52,0)</f>
        <v>0</v>
      </c>
      <c r="S52" s="11" t="s">
        <v>759</v>
      </c>
      <c r="T52" s="11" t="s">
        <v>760</v>
      </c>
    </row>
    <row r="53" spans="1:20" x14ac:dyDescent="0.15">
      <c r="B53" s="13" t="s">
        <v>554</v>
      </c>
      <c r="C53" s="13">
        <v>15</v>
      </c>
      <c r="D53" s="13">
        <v>1940.2</v>
      </c>
    </row>
    <row r="54" spans="1:20" s="9" customFormat="1" x14ac:dyDescent="0.15">
      <c r="A54" s="89"/>
      <c r="B54" s="9" t="s">
        <v>346</v>
      </c>
      <c r="C54" s="9">
        <v>18</v>
      </c>
      <c r="D54" s="9">
        <v>1942.9</v>
      </c>
      <c r="E54" s="9" t="s">
        <v>722</v>
      </c>
      <c r="F54" s="9" t="s">
        <v>722</v>
      </c>
      <c r="G54" s="9">
        <f>D56-D54</f>
        <v>99.099999999999909</v>
      </c>
      <c r="H54" s="9">
        <v>1942</v>
      </c>
      <c r="I54" s="9" t="s">
        <v>723</v>
      </c>
      <c r="J54" s="9">
        <v>2</v>
      </c>
      <c r="K54" s="9">
        <f>D58-D54</f>
        <v>151.09999999999991</v>
      </c>
      <c r="L54" s="9">
        <f>G50</f>
        <v>90.5</v>
      </c>
      <c r="M54" s="9">
        <v>22</v>
      </c>
      <c r="N54" s="10">
        <f>L54/M54</f>
        <v>4.1136363636363633</v>
      </c>
      <c r="O54" s="10">
        <v>4</v>
      </c>
      <c r="P54" s="9" t="s">
        <v>729</v>
      </c>
      <c r="Q54" s="10">
        <f>IF(J54=2, O54, 0)</f>
        <v>4</v>
      </c>
      <c r="R54" s="10">
        <f>IF(Q54=0,O54,0)</f>
        <v>0</v>
      </c>
      <c r="S54" s="11" t="s">
        <v>714</v>
      </c>
      <c r="T54" s="11" t="s">
        <v>759</v>
      </c>
    </row>
    <row r="55" spans="1:20" x14ac:dyDescent="0.15">
      <c r="B55" s="13" t="s">
        <v>555</v>
      </c>
      <c r="C55" s="13">
        <v>38</v>
      </c>
      <c r="D55" s="13">
        <v>2016.9</v>
      </c>
    </row>
    <row r="56" spans="1:20" x14ac:dyDescent="0.15">
      <c r="B56" t="s">
        <v>556</v>
      </c>
      <c r="C56">
        <v>88</v>
      </c>
      <c r="D56">
        <v>2042</v>
      </c>
      <c r="E56" t="s">
        <v>714</v>
      </c>
      <c r="F56" t="s">
        <v>688</v>
      </c>
      <c r="G56">
        <f>D60-D56</f>
        <v>148.09999999999991</v>
      </c>
    </row>
    <row r="58" spans="1:20" x14ac:dyDescent="0.15">
      <c r="A58" s="15" t="s">
        <v>557</v>
      </c>
      <c r="B58" t="s">
        <v>558</v>
      </c>
      <c r="C58">
        <v>27</v>
      </c>
      <c r="D58">
        <v>2094</v>
      </c>
    </row>
    <row r="59" spans="1:20" s="9" customFormat="1" x14ac:dyDescent="0.15">
      <c r="A59" s="89"/>
      <c r="B59" s="9" t="s">
        <v>721</v>
      </c>
      <c r="C59" s="9">
        <v>53</v>
      </c>
      <c r="F59" s="9" t="s">
        <v>722</v>
      </c>
      <c r="K59" s="9">
        <f>D61-D58</f>
        <v>199.80000000000018</v>
      </c>
      <c r="N59" s="10"/>
      <c r="O59" s="10"/>
      <c r="Q59" s="10">
        <f>IF(J59=2, O59, 0)</f>
        <v>0</v>
      </c>
      <c r="R59" s="10">
        <f>IF(Q59=0,O59,0)</f>
        <v>0</v>
      </c>
    </row>
    <row r="60" spans="1:20" x14ac:dyDescent="0.15">
      <c r="B60" t="s">
        <v>510</v>
      </c>
      <c r="C60">
        <v>81</v>
      </c>
      <c r="D60">
        <v>2190.1</v>
      </c>
      <c r="E60" t="s">
        <v>714</v>
      </c>
      <c r="F60" t="s">
        <v>688</v>
      </c>
      <c r="G60">
        <f>D61-D60</f>
        <v>103.70000000000027</v>
      </c>
      <c r="K60">
        <f>SUM(G59:G60)</f>
        <v>103.70000000000027</v>
      </c>
    </row>
    <row r="61" spans="1:20" s="9" customFormat="1" x14ac:dyDescent="0.15">
      <c r="A61" s="89"/>
      <c r="B61" s="9" t="s">
        <v>559</v>
      </c>
      <c r="C61" s="9">
        <v>77</v>
      </c>
      <c r="D61" s="9">
        <v>2293.8000000000002</v>
      </c>
      <c r="E61" s="9" t="s">
        <v>714</v>
      </c>
      <c r="F61" s="9" t="s">
        <v>722</v>
      </c>
      <c r="G61" s="9">
        <f>D65-D61</f>
        <v>123.29999999999973</v>
      </c>
      <c r="H61" s="9">
        <v>2293.8000000000002</v>
      </c>
      <c r="I61" s="9" t="s">
        <v>703</v>
      </c>
      <c r="J61" s="9">
        <v>2</v>
      </c>
      <c r="K61" s="9">
        <f>H70-H61</f>
        <v>222.19999999999982</v>
      </c>
      <c r="L61" s="9">
        <f>G60</f>
        <v>103.70000000000027</v>
      </c>
      <c r="M61" s="9">
        <v>20</v>
      </c>
      <c r="N61" s="10">
        <f>L61/M61</f>
        <v>5.1850000000000138</v>
      </c>
      <c r="O61" s="10">
        <v>5</v>
      </c>
      <c r="P61" s="9" t="s">
        <v>728</v>
      </c>
      <c r="Q61" s="10">
        <f>IF(J61=2, O61, 0)</f>
        <v>5</v>
      </c>
      <c r="R61" s="10">
        <f>IF(Q61=0,O61,0)</f>
        <v>0</v>
      </c>
      <c r="S61" s="11" t="s">
        <v>759</v>
      </c>
    </row>
    <row r="62" spans="1:20" x14ac:dyDescent="0.15">
      <c r="B62" s="13" t="s">
        <v>560</v>
      </c>
      <c r="C62" s="13">
        <v>3</v>
      </c>
      <c r="K62">
        <f>SUM(G61:G69)</f>
        <v>224.59999999999974</v>
      </c>
    </row>
    <row r="63" spans="1:20" x14ac:dyDescent="0.15">
      <c r="B63" s="13" t="s">
        <v>561</v>
      </c>
      <c r="C63" s="13">
        <v>26</v>
      </c>
      <c r="D63" s="13">
        <v>2417.1</v>
      </c>
    </row>
    <row r="64" spans="1:20" x14ac:dyDescent="0.15">
      <c r="B64" s="13" t="s">
        <v>562</v>
      </c>
      <c r="C64" s="13">
        <v>6</v>
      </c>
      <c r="D64" s="13"/>
    </row>
    <row r="65" spans="1:20" x14ac:dyDescent="0.15">
      <c r="B65" t="s">
        <v>718</v>
      </c>
      <c r="C65">
        <v>53</v>
      </c>
      <c r="D65">
        <v>2417.1</v>
      </c>
      <c r="E65" t="s">
        <v>714</v>
      </c>
      <c r="F65" t="s">
        <v>688</v>
      </c>
      <c r="G65">
        <v>101.3</v>
      </c>
    </row>
    <row r="66" spans="1:20" x14ac:dyDescent="0.15">
      <c r="B66" s="13" t="s">
        <v>719</v>
      </c>
      <c r="C66" s="13">
        <v>4</v>
      </c>
      <c r="D66" s="13">
        <v>2417.1</v>
      </c>
    </row>
    <row r="67" spans="1:20" x14ac:dyDescent="0.15">
      <c r="B67" s="13" t="s">
        <v>563</v>
      </c>
      <c r="C67" s="13">
        <v>6</v>
      </c>
      <c r="D67" s="13">
        <v>2417.1</v>
      </c>
    </row>
    <row r="69" spans="1:20" x14ac:dyDescent="0.15">
      <c r="A69" s="15" t="s">
        <v>564</v>
      </c>
      <c r="B69" s="13" t="s">
        <v>565</v>
      </c>
      <c r="C69" s="13">
        <v>8</v>
      </c>
    </row>
    <row r="70" spans="1:20" s="9" customFormat="1" x14ac:dyDescent="0.15">
      <c r="A70" s="89"/>
      <c r="B70" s="9" t="s">
        <v>566</v>
      </c>
      <c r="C70" s="9">
        <v>62</v>
      </c>
      <c r="D70" s="9">
        <f>D72-79.6</f>
        <v>2607.1</v>
      </c>
      <c r="E70" s="9" t="s">
        <v>714</v>
      </c>
      <c r="F70" s="9" t="s">
        <v>722</v>
      </c>
      <c r="G70" s="9">
        <f>D72-D70</f>
        <v>79.599999999999909</v>
      </c>
      <c r="H70" s="9">
        <v>2516</v>
      </c>
      <c r="I70" s="9" t="s">
        <v>702</v>
      </c>
      <c r="J70" s="9" t="s">
        <v>720</v>
      </c>
      <c r="K70" s="9">
        <f>H75-H70</f>
        <v>299</v>
      </c>
      <c r="L70" s="9">
        <f>G65</f>
        <v>101.3</v>
      </c>
      <c r="M70" s="9">
        <v>16</v>
      </c>
      <c r="N70" s="10">
        <f>L70/M70</f>
        <v>6.3312499999999998</v>
      </c>
      <c r="O70" s="10">
        <v>6.5</v>
      </c>
      <c r="P70" s="9" t="s">
        <v>727</v>
      </c>
      <c r="Q70" s="10">
        <f>IF(J70=2, O70, 0)</f>
        <v>0</v>
      </c>
      <c r="R70" s="10">
        <f>IF(Q70=0,O70,0)</f>
        <v>6.5</v>
      </c>
      <c r="S70" s="11" t="s">
        <v>759</v>
      </c>
    </row>
    <row r="71" spans="1:20" x14ac:dyDescent="0.15">
      <c r="B71" t="s">
        <v>567</v>
      </c>
      <c r="C71">
        <v>44</v>
      </c>
      <c r="D71" t="s">
        <v>713</v>
      </c>
      <c r="K71">
        <f>SUM(G70:G74)</f>
        <v>207.30000000000018</v>
      </c>
    </row>
    <row r="72" spans="1:20" x14ac:dyDescent="0.15">
      <c r="B72" t="s">
        <v>568</v>
      </c>
      <c r="C72">
        <v>81</v>
      </c>
      <c r="D72">
        <v>2686.7</v>
      </c>
      <c r="E72" t="s">
        <v>714</v>
      </c>
      <c r="F72" t="s">
        <v>688</v>
      </c>
      <c r="G72">
        <f>D74-D72</f>
        <v>69.100000000000364</v>
      </c>
    </row>
    <row r="73" spans="1:20" x14ac:dyDescent="0.15">
      <c r="B73" s="13" t="s">
        <v>569</v>
      </c>
      <c r="C73" s="13">
        <v>6</v>
      </c>
      <c r="D73" s="13">
        <v>2686.7</v>
      </c>
    </row>
    <row r="74" spans="1:20" x14ac:dyDescent="0.15">
      <c r="B74" t="s">
        <v>570</v>
      </c>
      <c r="C74">
        <v>86</v>
      </c>
      <c r="D74">
        <v>2755.8</v>
      </c>
      <c r="E74" t="s">
        <v>714</v>
      </c>
      <c r="F74" t="s">
        <v>688</v>
      </c>
      <c r="G74">
        <f>D75-D74</f>
        <v>58.599999999999909</v>
      </c>
      <c r="T74" s="7" t="s">
        <v>758</v>
      </c>
    </row>
    <row r="75" spans="1:20" s="9" customFormat="1" x14ac:dyDescent="0.15">
      <c r="A75" s="89"/>
      <c r="B75" s="9" t="s">
        <v>479</v>
      </c>
      <c r="C75" s="9">
        <v>28</v>
      </c>
      <c r="D75" s="9">
        <v>2814.4</v>
      </c>
      <c r="E75" s="9" t="s">
        <v>714</v>
      </c>
      <c r="F75" s="9" t="s">
        <v>722</v>
      </c>
      <c r="G75" s="9">
        <f>D77-D75</f>
        <v>135.19999999999982</v>
      </c>
      <c r="H75" s="9">
        <v>2815</v>
      </c>
      <c r="I75" s="9" t="s">
        <v>701</v>
      </c>
      <c r="J75" s="9">
        <v>2</v>
      </c>
      <c r="L75" s="9">
        <f>G74</f>
        <v>58.599999999999909</v>
      </c>
      <c r="M75" s="9">
        <v>16</v>
      </c>
      <c r="N75" s="10">
        <f>L75/M75</f>
        <v>3.6624999999999943</v>
      </c>
      <c r="O75" s="10">
        <v>4</v>
      </c>
      <c r="P75" s="9" t="s">
        <v>716</v>
      </c>
      <c r="Q75" s="10">
        <f>IF(J75=2, O75, 0)</f>
        <v>4</v>
      </c>
      <c r="R75" s="10">
        <f>IF(Q75=0,O75,0)</f>
        <v>0</v>
      </c>
      <c r="S75" s="11" t="s">
        <v>714</v>
      </c>
    </row>
    <row r="76" spans="1:20" x14ac:dyDescent="0.15">
      <c r="B76" s="13" t="s">
        <v>571</v>
      </c>
      <c r="C76" s="13">
        <v>49</v>
      </c>
      <c r="D76" s="13">
        <v>2814.4</v>
      </c>
    </row>
    <row r="77" spans="1:20" x14ac:dyDescent="0.15">
      <c r="B77" t="s">
        <v>572</v>
      </c>
      <c r="C77">
        <v>100</v>
      </c>
      <c r="D77">
        <v>2949.6</v>
      </c>
      <c r="E77" t="s">
        <v>714</v>
      </c>
      <c r="F77" t="s">
        <v>688</v>
      </c>
      <c r="G77">
        <f>D80-D77+19.7</f>
        <v>85.7</v>
      </c>
      <c r="S77" s="7"/>
      <c r="T77" s="7" t="s">
        <v>757</v>
      </c>
    </row>
    <row r="78" spans="1:20" x14ac:dyDescent="0.15">
      <c r="B78" s="13" t="s">
        <v>573</v>
      </c>
      <c r="C78" s="13">
        <v>55</v>
      </c>
      <c r="D78" s="13">
        <v>2960.3</v>
      </c>
    </row>
    <row r="79" spans="1:20" x14ac:dyDescent="0.15">
      <c r="B79" s="13" t="s">
        <v>574</v>
      </c>
      <c r="C79" s="13">
        <v>5</v>
      </c>
    </row>
    <row r="80" spans="1:20" x14ac:dyDescent="0.15">
      <c r="B80" t="s">
        <v>575</v>
      </c>
      <c r="C80">
        <v>65</v>
      </c>
      <c r="D80">
        <v>3015.6</v>
      </c>
      <c r="E80" s="7" t="s">
        <v>714</v>
      </c>
      <c r="G80">
        <f>IF(E80="y",-1*(D80-D81),0)</f>
        <v>34.400000000000091</v>
      </c>
    </row>
    <row r="81" spans="1:31" s="9" customFormat="1" x14ac:dyDescent="0.15">
      <c r="A81" s="89"/>
      <c r="B81" s="9" t="s">
        <v>507</v>
      </c>
      <c r="D81" s="9">
        <v>3050</v>
      </c>
      <c r="I81" s="9" t="s">
        <v>715</v>
      </c>
      <c r="J81" s="9">
        <v>2</v>
      </c>
      <c r="L81" s="9">
        <v>85</v>
      </c>
      <c r="M81" s="9">
        <v>16</v>
      </c>
      <c r="N81" s="10">
        <f>L81/M81</f>
        <v>5.3125</v>
      </c>
      <c r="O81" s="10">
        <v>5.5</v>
      </c>
      <c r="P81" s="9" t="s">
        <v>717</v>
      </c>
      <c r="Q81" s="10">
        <f>IF(J81=2, O81, 0)</f>
        <v>5.5</v>
      </c>
      <c r="R81" s="10">
        <f>IF(Q81=0,O81,0)</f>
        <v>0</v>
      </c>
      <c r="S81" s="11" t="s">
        <v>759</v>
      </c>
      <c r="V81" s="11"/>
    </row>
    <row r="82" spans="1:31" x14ac:dyDescent="0.15">
      <c r="V82" s="7"/>
    </row>
    <row r="83" spans="1:31" x14ac:dyDescent="0.15">
      <c r="C83" s="15" t="s">
        <v>1174</v>
      </c>
      <c r="D83" t="s">
        <v>741</v>
      </c>
      <c r="E83" s="15">
        <f>COUNTIF(E3:E81,"y")</f>
        <v>28</v>
      </c>
      <c r="J83" s="7" t="s">
        <v>1175</v>
      </c>
      <c r="L83" s="7"/>
      <c r="M83" s="7"/>
      <c r="N83" s="90">
        <f>SUM(N3:N81)</f>
        <v>54.795340909090925</v>
      </c>
      <c r="O83" s="90">
        <f>SUM(O3:O81)</f>
        <v>56.5</v>
      </c>
      <c r="P83" s="15"/>
      <c r="Q83" s="90">
        <f t="shared" ref="Q83:R83" si="0">SUM(Q3:Q81)</f>
        <v>36.5</v>
      </c>
      <c r="R83" s="90">
        <f t="shared" si="0"/>
        <v>20</v>
      </c>
      <c r="S83" s="90">
        <f>COUNTIF(S3:S81, "y")</f>
        <v>4</v>
      </c>
      <c r="V83" s="7"/>
    </row>
    <row r="84" spans="1:31" x14ac:dyDescent="0.15">
      <c r="U84" s="111" t="s">
        <v>1194</v>
      </c>
      <c r="V84" s="112"/>
    </row>
    <row r="85" spans="1:31" x14ac:dyDescent="0.15">
      <c r="U85" s="95" t="s">
        <v>1193</v>
      </c>
      <c r="V85" s="96" t="s">
        <v>1192</v>
      </c>
    </row>
    <row r="86" spans="1:31" x14ac:dyDescent="0.15">
      <c r="U86" s="97" t="s">
        <v>768</v>
      </c>
      <c r="V86" s="98">
        <v>57</v>
      </c>
    </row>
    <row r="87" spans="1:31" x14ac:dyDescent="0.15">
      <c r="P87" s="7"/>
      <c r="Q87" s="8"/>
      <c r="U87" s="97" t="s">
        <v>769</v>
      </c>
      <c r="V87" s="98">
        <v>57</v>
      </c>
    </row>
    <row r="88" spans="1:31" x14ac:dyDescent="0.15">
      <c r="Q88" s="8"/>
      <c r="U88" s="97" t="s">
        <v>773</v>
      </c>
      <c r="V88" s="98">
        <v>57</v>
      </c>
    </row>
    <row r="89" spans="1:31" x14ac:dyDescent="0.15">
      <c r="Q89" s="8"/>
      <c r="U89" s="97" t="s">
        <v>772</v>
      </c>
      <c r="V89" s="98">
        <v>37</v>
      </c>
    </row>
    <row r="90" spans="1:31" x14ac:dyDescent="0.15">
      <c r="U90" s="99" t="s">
        <v>1195</v>
      </c>
      <c r="V90" s="100">
        <v>4</v>
      </c>
    </row>
    <row r="91" spans="1:31" x14ac:dyDescent="0.15">
      <c r="U91" s="7"/>
    </row>
    <row r="92" spans="1:31" x14ac:dyDescent="0.15">
      <c r="U92" s="111" t="s">
        <v>1196</v>
      </c>
      <c r="V92" s="113"/>
      <c r="W92" s="113"/>
      <c r="X92" s="112"/>
    </row>
    <row r="93" spans="1:31" x14ac:dyDescent="0.15">
      <c r="U93" s="95" t="s">
        <v>1191</v>
      </c>
      <c r="V93" s="101" t="s">
        <v>1198</v>
      </c>
      <c r="W93" s="101" t="s">
        <v>1199</v>
      </c>
      <c r="X93" s="96" t="s">
        <v>910</v>
      </c>
    </row>
    <row r="94" spans="1:31" x14ac:dyDescent="0.15">
      <c r="U94" s="97" t="s">
        <v>1209</v>
      </c>
      <c r="V94" s="85" t="s">
        <v>782</v>
      </c>
      <c r="W94" s="85">
        <v>57</v>
      </c>
      <c r="X94" s="102" t="s">
        <v>1210</v>
      </c>
    </row>
    <row r="95" spans="1:31" x14ac:dyDescent="0.15">
      <c r="U95" s="97" t="s">
        <v>1197</v>
      </c>
      <c r="V95" s="85" t="s">
        <v>783</v>
      </c>
      <c r="W95" s="22">
        <v>57</v>
      </c>
      <c r="X95" s="102" t="s">
        <v>1200</v>
      </c>
      <c r="Y95" s="7"/>
      <c r="AA95" s="7"/>
      <c r="AC95" s="7"/>
      <c r="AD95" s="7"/>
      <c r="AE95" s="7"/>
    </row>
    <row r="96" spans="1:31" x14ac:dyDescent="0.15">
      <c r="U96" s="97" t="s">
        <v>1201</v>
      </c>
      <c r="V96" s="85" t="s">
        <v>788</v>
      </c>
      <c r="W96" s="22">
        <v>22</v>
      </c>
      <c r="X96" s="102" t="s">
        <v>780</v>
      </c>
      <c r="Y96" s="7"/>
      <c r="AA96" s="7"/>
      <c r="AC96" s="7"/>
      <c r="AE96" s="7"/>
    </row>
    <row r="97" spans="21:31" x14ac:dyDescent="0.15">
      <c r="U97" s="97" t="s">
        <v>1202</v>
      </c>
      <c r="V97" s="85" t="s">
        <v>1205</v>
      </c>
      <c r="W97" s="22">
        <v>15</v>
      </c>
      <c r="X97" s="102" t="s">
        <v>778</v>
      </c>
      <c r="Y97" s="7"/>
      <c r="AA97" s="7"/>
      <c r="AB97" s="7"/>
      <c r="AC97" s="7"/>
      <c r="AE97" s="7"/>
    </row>
    <row r="98" spans="21:31" x14ac:dyDescent="0.15">
      <c r="U98" s="97" t="s">
        <v>1203</v>
      </c>
      <c r="V98" s="85" t="s">
        <v>1206</v>
      </c>
      <c r="W98" s="22">
        <v>10</v>
      </c>
      <c r="X98" s="102" t="s">
        <v>779</v>
      </c>
      <c r="AA98" s="7"/>
      <c r="AC98" s="7"/>
      <c r="AE98" s="7"/>
    </row>
    <row r="99" spans="21:31" x14ac:dyDescent="0.15">
      <c r="U99" s="103" t="s">
        <v>777</v>
      </c>
      <c r="V99" s="104"/>
      <c r="W99" s="22"/>
      <c r="X99" s="98"/>
      <c r="AA99" s="7"/>
      <c r="AC99" s="13"/>
      <c r="AD99" s="13"/>
      <c r="AE99" s="13"/>
    </row>
    <row r="100" spans="21:31" x14ac:dyDescent="0.15">
      <c r="U100" s="103" t="s">
        <v>1204</v>
      </c>
      <c r="V100" s="104" t="s">
        <v>788</v>
      </c>
      <c r="W100" s="22"/>
      <c r="X100" s="98"/>
      <c r="AA100" s="7"/>
      <c r="AC100" s="7"/>
      <c r="AE100" s="7"/>
    </row>
    <row r="101" spans="21:31" x14ac:dyDescent="0.15">
      <c r="U101" s="97" t="s">
        <v>770</v>
      </c>
      <c r="V101" s="85" t="s">
        <v>771</v>
      </c>
      <c r="W101" s="22"/>
      <c r="X101" s="102" t="s">
        <v>1207</v>
      </c>
    </row>
    <row r="102" spans="21:31" x14ac:dyDescent="0.15">
      <c r="U102" s="99" t="s">
        <v>765</v>
      </c>
      <c r="V102" s="40" t="s">
        <v>766</v>
      </c>
      <c r="W102" s="40" t="s">
        <v>767</v>
      </c>
      <c r="X102" s="105" t="s">
        <v>1208</v>
      </c>
      <c r="AA102" s="7"/>
      <c r="AB102" s="7"/>
    </row>
    <row r="103" spans="21:31" x14ac:dyDescent="0.15">
      <c r="AA103" s="7"/>
      <c r="AB103" s="7"/>
      <c r="AC103" s="7"/>
    </row>
    <row r="104" spans="21:31" x14ac:dyDescent="0.15">
      <c r="U104" s="111" t="s">
        <v>1190</v>
      </c>
      <c r="V104" s="113"/>
      <c r="W104" s="114"/>
    </row>
    <row r="105" spans="21:31" x14ac:dyDescent="0.15">
      <c r="U105" s="95" t="s">
        <v>1193</v>
      </c>
      <c r="V105" s="101" t="s">
        <v>1191</v>
      </c>
      <c r="W105" s="96" t="s">
        <v>1192</v>
      </c>
    </row>
    <row r="106" spans="21:31" x14ac:dyDescent="0.15">
      <c r="U106" s="97" t="s">
        <v>768</v>
      </c>
      <c r="V106" s="85" t="s">
        <v>781</v>
      </c>
      <c r="W106" s="106" t="s">
        <v>782</v>
      </c>
    </row>
    <row r="107" spans="21:31" x14ac:dyDescent="0.15">
      <c r="U107" s="97" t="s">
        <v>1189</v>
      </c>
      <c r="V107" s="85" t="s">
        <v>774</v>
      </c>
      <c r="W107" s="106" t="s">
        <v>783</v>
      </c>
    </row>
    <row r="108" spans="21:31" x14ac:dyDescent="0.15">
      <c r="U108" s="107"/>
      <c r="V108" s="85" t="s">
        <v>784</v>
      </c>
      <c r="W108" s="108"/>
    </row>
    <row r="109" spans="21:31" x14ac:dyDescent="0.15">
      <c r="U109" s="107"/>
      <c r="V109" s="85" t="s">
        <v>1179</v>
      </c>
      <c r="W109" s="108">
        <v>1</v>
      </c>
    </row>
    <row r="110" spans="21:31" x14ac:dyDescent="0.15">
      <c r="U110" s="107"/>
      <c r="V110" s="85" t="s">
        <v>1180</v>
      </c>
      <c r="W110" s="108">
        <v>1</v>
      </c>
    </row>
    <row r="111" spans="21:31" x14ac:dyDescent="0.15">
      <c r="U111" s="107"/>
      <c r="V111" s="85" t="s">
        <v>1181</v>
      </c>
      <c r="W111" s="108">
        <v>2</v>
      </c>
    </row>
    <row r="112" spans="21:31" x14ac:dyDescent="0.15">
      <c r="U112" s="107"/>
      <c r="V112" s="85" t="s">
        <v>1182</v>
      </c>
      <c r="W112" s="108">
        <v>1</v>
      </c>
    </row>
    <row r="113" spans="21:23" x14ac:dyDescent="0.15">
      <c r="U113" s="107"/>
      <c r="V113" s="85" t="s">
        <v>775</v>
      </c>
      <c r="W113" s="108"/>
    </row>
    <row r="114" spans="21:23" x14ac:dyDescent="0.15">
      <c r="U114" s="107"/>
      <c r="V114" s="85" t="s">
        <v>770</v>
      </c>
      <c r="W114" s="106" t="s">
        <v>1183</v>
      </c>
    </row>
    <row r="115" spans="21:23" x14ac:dyDescent="0.15">
      <c r="U115" s="107"/>
      <c r="V115" s="85" t="s">
        <v>785</v>
      </c>
      <c r="W115" s="106" t="s">
        <v>789</v>
      </c>
    </row>
    <row r="116" spans="21:23" x14ac:dyDescent="0.15">
      <c r="U116" s="107"/>
      <c r="V116" s="85" t="s">
        <v>1184</v>
      </c>
      <c r="W116" s="108">
        <v>1</v>
      </c>
    </row>
    <row r="117" spans="21:23" x14ac:dyDescent="0.15">
      <c r="U117" s="107"/>
      <c r="V117" s="85" t="s">
        <v>1185</v>
      </c>
      <c r="W117" s="108">
        <v>1</v>
      </c>
    </row>
    <row r="118" spans="21:23" x14ac:dyDescent="0.15">
      <c r="U118" s="107"/>
      <c r="V118" s="85" t="s">
        <v>765</v>
      </c>
      <c r="W118" s="106" t="s">
        <v>1186</v>
      </c>
    </row>
    <row r="119" spans="21:23" x14ac:dyDescent="0.15">
      <c r="U119" s="107"/>
      <c r="V119" s="85" t="s">
        <v>786</v>
      </c>
      <c r="W119" s="106" t="s">
        <v>1187</v>
      </c>
    </row>
    <row r="120" spans="21:23" x14ac:dyDescent="0.15">
      <c r="U120" s="107"/>
      <c r="V120" s="85" t="s">
        <v>787</v>
      </c>
      <c r="W120" s="106" t="s">
        <v>1188</v>
      </c>
    </row>
    <row r="121" spans="21:23" x14ac:dyDescent="0.15">
      <c r="U121" s="97" t="s">
        <v>769</v>
      </c>
      <c r="V121" s="85" t="s">
        <v>1176</v>
      </c>
      <c r="W121" s="106" t="s">
        <v>788</v>
      </c>
    </row>
    <row r="122" spans="21:23" x14ac:dyDescent="0.15">
      <c r="U122" s="107"/>
      <c r="V122" s="85" t="s">
        <v>1177</v>
      </c>
      <c r="W122" s="106" t="s">
        <v>782</v>
      </c>
    </row>
    <row r="123" spans="21:23" x14ac:dyDescent="0.15">
      <c r="U123" s="109"/>
      <c r="V123" s="40" t="s">
        <v>776</v>
      </c>
      <c r="W123" s="110" t="s">
        <v>1178</v>
      </c>
    </row>
  </sheetData>
  <pageMargins left="0.75" right="0.75" top="1" bottom="1" header="0.5" footer="0.5"/>
  <drawing r:id="rId1"/>
  <legacyDrawing r:id="rId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N115"/>
  <sheetViews>
    <sheetView zoomScaleNormal="100" zoomScalePageLayoutView="125" workbookViewId="0">
      <selection activeCell="G4" sqref="G4"/>
    </sheetView>
  </sheetViews>
  <sheetFormatPr baseColWidth="10" defaultRowHeight="13" x14ac:dyDescent="0.15"/>
  <cols>
    <col min="2" max="2" width="20.5" customWidth="1"/>
    <col min="3" max="3" width="10.83203125" style="3"/>
    <col min="4" max="4" width="10.83203125" customWidth="1"/>
    <col min="5" max="5" width="10.83203125" style="4"/>
    <col min="7" max="7" width="5.83203125" customWidth="1"/>
    <col min="8" max="8" width="2.83203125" customWidth="1"/>
    <col min="11" max="11" width="14" bestFit="1" customWidth="1"/>
    <col min="12" max="12" width="31" customWidth="1"/>
    <col min="13" max="13" width="9.83203125" customWidth="1"/>
    <col min="14" max="14" width="5.5" customWidth="1"/>
  </cols>
  <sheetData>
    <row r="2" spans="1:13" s="15" customFormat="1" x14ac:dyDescent="0.15">
      <c r="A2" s="123" t="s">
        <v>677</v>
      </c>
      <c r="B2" s="123" t="s">
        <v>576</v>
      </c>
      <c r="C2" s="124" t="s">
        <v>792</v>
      </c>
      <c r="D2" s="123" t="s">
        <v>1218</v>
      </c>
      <c r="E2" s="125" t="s">
        <v>1221</v>
      </c>
      <c r="F2" s="123" t="s">
        <v>1220</v>
      </c>
      <c r="G2" s="125" t="s">
        <v>1221</v>
      </c>
      <c r="H2" s="123"/>
      <c r="I2" s="123"/>
    </row>
    <row r="3" spans="1:13" x14ac:dyDescent="0.15">
      <c r="A3" t="s">
        <v>680</v>
      </c>
      <c r="B3" t="s">
        <v>579</v>
      </c>
      <c r="C3" s="3">
        <v>2.1</v>
      </c>
      <c r="D3" t="s">
        <v>688</v>
      </c>
      <c r="E3" s="4">
        <f t="shared" ref="E3:E34" si="0">IF(D3="b",C3,"")</f>
        <v>2.1</v>
      </c>
    </row>
    <row r="4" spans="1:13" x14ac:dyDescent="0.15">
      <c r="A4" t="s">
        <v>680</v>
      </c>
      <c r="B4" t="s">
        <v>580</v>
      </c>
      <c r="C4" s="3">
        <v>1.9</v>
      </c>
      <c r="D4" t="s">
        <v>688</v>
      </c>
      <c r="E4" s="4">
        <f t="shared" si="0"/>
        <v>1.9</v>
      </c>
    </row>
    <row r="5" spans="1:13" x14ac:dyDescent="0.15">
      <c r="A5" t="s">
        <v>680</v>
      </c>
      <c r="B5" t="s">
        <v>581</v>
      </c>
      <c r="C5" s="3">
        <v>2.1</v>
      </c>
      <c r="D5" t="s">
        <v>688</v>
      </c>
      <c r="E5" s="4">
        <f t="shared" si="0"/>
        <v>2.1</v>
      </c>
    </row>
    <row r="6" spans="1:13" x14ac:dyDescent="0.15">
      <c r="A6" t="s">
        <v>680</v>
      </c>
      <c r="B6" t="s">
        <v>586</v>
      </c>
      <c r="C6" s="3">
        <v>11.4</v>
      </c>
      <c r="E6" s="4" t="str">
        <f t="shared" si="0"/>
        <v/>
      </c>
    </row>
    <row r="7" spans="1:13" x14ac:dyDescent="0.15">
      <c r="A7" t="s">
        <v>680</v>
      </c>
      <c r="B7" t="s">
        <v>587</v>
      </c>
      <c r="C7" s="3">
        <v>2.5</v>
      </c>
      <c r="D7" t="s">
        <v>688</v>
      </c>
      <c r="E7" s="4">
        <f t="shared" si="0"/>
        <v>2.5</v>
      </c>
      <c r="J7" s="151" t="s">
        <v>1224</v>
      </c>
      <c r="K7" s="152"/>
      <c r="L7" s="152"/>
      <c r="M7" s="153"/>
    </row>
    <row r="8" spans="1:13" x14ac:dyDescent="0.15">
      <c r="A8" t="s">
        <v>680</v>
      </c>
      <c r="B8" t="s">
        <v>588</v>
      </c>
      <c r="C8" s="3">
        <v>4.0999999999999996</v>
      </c>
      <c r="E8" s="4" t="str">
        <f t="shared" si="0"/>
        <v/>
      </c>
      <c r="J8" s="118"/>
      <c r="K8" s="113" t="s">
        <v>790</v>
      </c>
      <c r="L8" s="113" t="s">
        <v>791</v>
      </c>
      <c r="M8" s="117" t="s">
        <v>792</v>
      </c>
    </row>
    <row r="9" spans="1:13" x14ac:dyDescent="0.15">
      <c r="A9" t="s">
        <v>680</v>
      </c>
      <c r="B9" t="s">
        <v>589</v>
      </c>
      <c r="C9" s="3">
        <v>5.3</v>
      </c>
      <c r="D9" t="s">
        <v>688</v>
      </c>
      <c r="E9" s="4">
        <f t="shared" si="0"/>
        <v>5.3</v>
      </c>
      <c r="J9" s="119" t="s">
        <v>680</v>
      </c>
      <c r="K9" s="85" t="s">
        <v>798</v>
      </c>
      <c r="L9" s="85" t="s">
        <v>880</v>
      </c>
      <c r="M9" s="115">
        <v>7.25</v>
      </c>
    </row>
    <row r="10" spans="1:13" x14ac:dyDescent="0.15">
      <c r="A10" t="s">
        <v>680</v>
      </c>
      <c r="B10" t="s">
        <v>591</v>
      </c>
      <c r="C10" s="3">
        <v>8.1</v>
      </c>
      <c r="E10" s="4" t="str">
        <f t="shared" si="0"/>
        <v/>
      </c>
      <c r="J10" s="120"/>
      <c r="K10" s="85" t="s">
        <v>797</v>
      </c>
      <c r="L10" s="85" t="s">
        <v>874</v>
      </c>
      <c r="M10" s="115">
        <v>5.7</v>
      </c>
    </row>
    <row r="11" spans="1:13" x14ac:dyDescent="0.15">
      <c r="A11" t="s">
        <v>680</v>
      </c>
      <c r="B11" t="s">
        <v>592</v>
      </c>
      <c r="C11" s="3">
        <v>7.8</v>
      </c>
      <c r="E11" s="4" t="str">
        <f t="shared" si="0"/>
        <v/>
      </c>
      <c r="J11" s="120"/>
      <c r="K11" s="85" t="s">
        <v>794</v>
      </c>
      <c r="L11" s="85" t="s">
        <v>793</v>
      </c>
      <c r="M11" s="115">
        <f>1.9*2</f>
        <v>3.8</v>
      </c>
    </row>
    <row r="12" spans="1:13" x14ac:dyDescent="0.15">
      <c r="A12" t="s">
        <v>680</v>
      </c>
      <c r="B12" t="s">
        <v>593</v>
      </c>
      <c r="C12" s="3">
        <v>8.8000000000000007</v>
      </c>
      <c r="E12" s="4" t="str">
        <f t="shared" si="0"/>
        <v/>
      </c>
      <c r="J12" s="120"/>
      <c r="K12" s="85" t="s">
        <v>875</v>
      </c>
      <c r="L12" s="85" t="s">
        <v>886</v>
      </c>
      <c r="M12" s="115">
        <v>1.8</v>
      </c>
    </row>
    <row r="13" spans="1:13" x14ac:dyDescent="0.15">
      <c r="A13" t="s">
        <v>680</v>
      </c>
      <c r="B13" t="s">
        <v>594</v>
      </c>
      <c r="C13" s="3">
        <v>5.7</v>
      </c>
      <c r="D13" t="s">
        <v>688</v>
      </c>
      <c r="E13" s="4">
        <f t="shared" si="0"/>
        <v>5.7</v>
      </c>
      <c r="J13" s="120"/>
      <c r="K13" s="85" t="s">
        <v>796</v>
      </c>
      <c r="L13" s="22" t="s">
        <v>589</v>
      </c>
      <c r="M13" s="115">
        <v>5.3</v>
      </c>
    </row>
    <row r="14" spans="1:13" x14ac:dyDescent="0.15">
      <c r="A14" t="s">
        <v>680</v>
      </c>
      <c r="B14" t="s">
        <v>595</v>
      </c>
      <c r="C14" s="3">
        <v>8.6</v>
      </c>
      <c r="E14" s="4" t="str">
        <f t="shared" si="0"/>
        <v/>
      </c>
      <c r="J14" s="120"/>
      <c r="K14" s="85" t="s">
        <v>898</v>
      </c>
      <c r="L14" s="85" t="s">
        <v>899</v>
      </c>
      <c r="M14" s="115">
        <v>4.5</v>
      </c>
    </row>
    <row r="15" spans="1:13" x14ac:dyDescent="0.15">
      <c r="A15" t="s">
        <v>680</v>
      </c>
      <c r="B15" t="s">
        <v>596</v>
      </c>
      <c r="C15" s="3">
        <v>7.5</v>
      </c>
      <c r="E15" s="4" t="str">
        <f t="shared" si="0"/>
        <v/>
      </c>
      <c r="J15" s="120"/>
      <c r="K15" s="85" t="s">
        <v>795</v>
      </c>
      <c r="L15" s="22" t="s">
        <v>887</v>
      </c>
      <c r="M15" s="115">
        <v>2.5</v>
      </c>
    </row>
    <row r="16" spans="1:13" x14ac:dyDescent="0.15">
      <c r="A16" t="s">
        <v>680</v>
      </c>
      <c r="B16" t="s">
        <v>597</v>
      </c>
      <c r="C16" s="3">
        <v>1.2</v>
      </c>
      <c r="E16" s="4" t="str">
        <f t="shared" si="0"/>
        <v/>
      </c>
      <c r="J16" s="120"/>
      <c r="K16" s="85" t="s">
        <v>622</v>
      </c>
      <c r="L16" s="22" t="s">
        <v>888</v>
      </c>
      <c r="M16" s="115">
        <v>3.6</v>
      </c>
    </row>
    <row r="17" spans="1:13" x14ac:dyDescent="0.15">
      <c r="A17" t="s">
        <v>680</v>
      </c>
      <c r="B17" t="s">
        <v>598</v>
      </c>
      <c r="C17" s="3">
        <v>5.0999999999999996</v>
      </c>
      <c r="E17" s="4" t="str">
        <f t="shared" si="0"/>
        <v/>
      </c>
      <c r="J17" s="120"/>
      <c r="K17" s="85" t="s">
        <v>799</v>
      </c>
      <c r="L17" s="85" t="s">
        <v>889</v>
      </c>
      <c r="M17" s="115">
        <v>5.5</v>
      </c>
    </row>
    <row r="18" spans="1:13" x14ac:dyDescent="0.15">
      <c r="A18" t="s">
        <v>680</v>
      </c>
      <c r="B18" t="s">
        <v>599</v>
      </c>
      <c r="C18" s="3">
        <v>5.9</v>
      </c>
      <c r="E18" s="4" t="str">
        <f t="shared" si="0"/>
        <v/>
      </c>
      <c r="J18" s="120"/>
      <c r="K18" s="85" t="s">
        <v>800</v>
      </c>
      <c r="L18" s="85" t="s">
        <v>902</v>
      </c>
      <c r="M18" s="115">
        <v>3.5</v>
      </c>
    </row>
    <row r="19" spans="1:13" x14ac:dyDescent="0.15">
      <c r="A19" t="s">
        <v>680</v>
      </c>
      <c r="B19" t="s">
        <v>600</v>
      </c>
      <c r="C19" s="3">
        <v>14.4</v>
      </c>
      <c r="E19" s="4" t="str">
        <f t="shared" si="0"/>
        <v/>
      </c>
      <c r="J19" s="120"/>
      <c r="K19" s="85" t="s">
        <v>801</v>
      </c>
      <c r="L19" s="22" t="s">
        <v>668</v>
      </c>
      <c r="M19" s="115">
        <v>2</v>
      </c>
    </row>
    <row r="20" spans="1:13" x14ac:dyDescent="0.15">
      <c r="A20" t="s">
        <v>680</v>
      </c>
      <c r="B20" t="s">
        <v>619</v>
      </c>
      <c r="C20" s="3">
        <v>6.2</v>
      </c>
      <c r="D20" t="s">
        <v>688</v>
      </c>
      <c r="E20" s="4">
        <f t="shared" si="0"/>
        <v>6.2</v>
      </c>
      <c r="J20" s="120"/>
      <c r="K20" s="22"/>
      <c r="L20" s="22"/>
      <c r="M20" s="98"/>
    </row>
    <row r="21" spans="1:13" x14ac:dyDescent="0.15">
      <c r="A21" t="s">
        <v>680</v>
      </c>
      <c r="B21" t="s">
        <v>694</v>
      </c>
      <c r="C21" s="3">
        <v>5.5</v>
      </c>
      <c r="D21" t="s">
        <v>688</v>
      </c>
      <c r="E21" s="4">
        <f t="shared" si="0"/>
        <v>5.5</v>
      </c>
      <c r="J21" s="120"/>
      <c r="K21" s="22"/>
      <c r="L21" s="22"/>
      <c r="M21" s="98"/>
    </row>
    <row r="22" spans="1:13" x14ac:dyDescent="0.15">
      <c r="A22" t="s">
        <v>680</v>
      </c>
      <c r="B22" t="s">
        <v>620</v>
      </c>
      <c r="C22" s="3">
        <v>12.8</v>
      </c>
      <c r="E22" s="4" t="str">
        <f t="shared" si="0"/>
        <v/>
      </c>
      <c r="J22" s="119" t="s">
        <v>682</v>
      </c>
      <c r="K22" s="85" t="s">
        <v>584</v>
      </c>
      <c r="L22" s="85" t="s">
        <v>802</v>
      </c>
      <c r="M22" s="115">
        <v>10.1</v>
      </c>
    </row>
    <row r="23" spans="1:13" x14ac:dyDescent="0.15">
      <c r="A23" t="s">
        <v>680</v>
      </c>
      <c r="B23" t="s">
        <v>743</v>
      </c>
      <c r="C23" s="3">
        <v>7.25</v>
      </c>
      <c r="D23" t="s">
        <v>688</v>
      </c>
      <c r="E23" s="4">
        <f t="shared" si="0"/>
        <v>7.25</v>
      </c>
      <c r="J23" s="120"/>
      <c r="K23" s="85" t="s">
        <v>803</v>
      </c>
      <c r="L23" s="85" t="s">
        <v>804</v>
      </c>
      <c r="M23" s="115">
        <v>3.9</v>
      </c>
    </row>
    <row r="24" spans="1:13" x14ac:dyDescent="0.15">
      <c r="A24" t="s">
        <v>680</v>
      </c>
      <c r="B24" t="s">
        <v>622</v>
      </c>
      <c r="C24" s="3">
        <v>3.6</v>
      </c>
      <c r="D24" t="s">
        <v>688</v>
      </c>
      <c r="E24" s="4">
        <f t="shared" si="0"/>
        <v>3.6</v>
      </c>
      <c r="J24" s="120"/>
      <c r="K24" s="85" t="s">
        <v>805</v>
      </c>
      <c r="L24" s="85" t="s">
        <v>890</v>
      </c>
      <c r="M24" s="115">
        <v>11</v>
      </c>
    </row>
    <row r="25" spans="1:13" x14ac:dyDescent="0.15">
      <c r="A25" t="s">
        <v>680</v>
      </c>
      <c r="B25" t="s">
        <v>633</v>
      </c>
      <c r="C25" s="3">
        <f>16+7.3</f>
        <v>23.3</v>
      </c>
      <c r="E25" s="4" t="str">
        <f t="shared" si="0"/>
        <v/>
      </c>
      <c r="J25" s="120"/>
      <c r="K25" s="85" t="s">
        <v>891</v>
      </c>
      <c r="L25" s="85" t="s">
        <v>897</v>
      </c>
      <c r="M25" s="115">
        <v>5</v>
      </c>
    </row>
    <row r="26" spans="1:13" x14ac:dyDescent="0.15">
      <c r="A26" t="s">
        <v>680</v>
      </c>
      <c r="B26" t="s">
        <v>645</v>
      </c>
      <c r="C26" s="3">
        <v>9.6</v>
      </c>
      <c r="E26" s="4" t="str">
        <f t="shared" si="0"/>
        <v/>
      </c>
      <c r="J26" s="120"/>
      <c r="K26" s="85" t="s">
        <v>806</v>
      </c>
      <c r="L26" s="85" t="s">
        <v>807</v>
      </c>
      <c r="M26" s="115">
        <v>1.4</v>
      </c>
    </row>
    <row r="27" spans="1:13" x14ac:dyDescent="0.15">
      <c r="A27" t="s">
        <v>680</v>
      </c>
      <c r="B27" t="s">
        <v>695</v>
      </c>
      <c r="C27" s="3">
        <v>3.5</v>
      </c>
      <c r="D27" t="s">
        <v>688</v>
      </c>
      <c r="E27" s="4">
        <f t="shared" si="0"/>
        <v>3.5</v>
      </c>
      <c r="J27" s="120"/>
      <c r="K27" s="85" t="s">
        <v>810</v>
      </c>
      <c r="L27" s="22" t="s">
        <v>613</v>
      </c>
      <c r="M27" s="115">
        <v>0.9</v>
      </c>
    </row>
    <row r="28" spans="1:13" x14ac:dyDescent="0.15">
      <c r="A28" t="s">
        <v>680</v>
      </c>
      <c r="B28" t="s">
        <v>646</v>
      </c>
      <c r="C28" s="3">
        <v>6.3</v>
      </c>
      <c r="E28" s="4" t="str">
        <f t="shared" si="0"/>
        <v/>
      </c>
      <c r="J28" s="120"/>
      <c r="K28" s="85" t="s">
        <v>808</v>
      </c>
      <c r="L28" s="85" t="s">
        <v>809</v>
      </c>
      <c r="M28" s="115">
        <v>0.7</v>
      </c>
    </row>
    <row r="29" spans="1:13" x14ac:dyDescent="0.15">
      <c r="A29" t="s">
        <v>680</v>
      </c>
      <c r="B29" t="s">
        <v>665</v>
      </c>
      <c r="C29" s="3">
        <v>1.1000000000000001</v>
      </c>
      <c r="E29" s="4" t="str">
        <f t="shared" si="0"/>
        <v/>
      </c>
      <c r="J29" s="120"/>
      <c r="K29" s="85" t="s">
        <v>811</v>
      </c>
      <c r="L29" s="85" t="s">
        <v>892</v>
      </c>
      <c r="M29" s="115">
        <v>6.5</v>
      </c>
    </row>
    <row r="30" spans="1:13" x14ac:dyDescent="0.15">
      <c r="A30" t="s">
        <v>680</v>
      </c>
      <c r="B30" t="s">
        <v>668</v>
      </c>
      <c r="C30" s="3">
        <v>2</v>
      </c>
      <c r="D30" t="s">
        <v>688</v>
      </c>
      <c r="E30" s="4">
        <f t="shared" si="0"/>
        <v>2</v>
      </c>
      <c r="J30" s="120"/>
      <c r="K30" s="85" t="s">
        <v>812</v>
      </c>
      <c r="L30" s="22" t="s">
        <v>639</v>
      </c>
      <c r="M30" s="115">
        <v>4.7</v>
      </c>
    </row>
    <row r="31" spans="1:13" x14ac:dyDescent="0.15">
      <c r="A31" t="s">
        <v>679</v>
      </c>
      <c r="B31" t="s">
        <v>578</v>
      </c>
      <c r="C31" s="3">
        <v>1.5</v>
      </c>
      <c r="E31" s="4" t="str">
        <f t="shared" si="0"/>
        <v/>
      </c>
      <c r="J31" s="120"/>
      <c r="K31" s="85" t="s">
        <v>813</v>
      </c>
      <c r="L31" s="85" t="s">
        <v>893</v>
      </c>
      <c r="M31" s="115">
        <v>2</v>
      </c>
    </row>
    <row r="32" spans="1:13" x14ac:dyDescent="0.15">
      <c r="A32" t="s">
        <v>679</v>
      </c>
      <c r="B32" t="s">
        <v>582</v>
      </c>
      <c r="C32" s="3">
        <v>1</v>
      </c>
      <c r="E32" s="4" t="str">
        <f t="shared" si="0"/>
        <v/>
      </c>
      <c r="J32" s="120"/>
      <c r="K32" s="85" t="s">
        <v>814</v>
      </c>
      <c r="L32" s="85" t="s">
        <v>815</v>
      </c>
      <c r="M32" s="115">
        <v>1.2</v>
      </c>
    </row>
    <row r="33" spans="1:13" x14ac:dyDescent="0.15">
      <c r="A33" t="s">
        <v>679</v>
      </c>
      <c r="B33" t="s">
        <v>590</v>
      </c>
      <c r="C33" s="3">
        <v>5.2</v>
      </c>
      <c r="E33" s="4" t="str">
        <f t="shared" si="0"/>
        <v/>
      </c>
      <c r="J33" s="120"/>
      <c r="K33" s="22"/>
      <c r="L33" s="22"/>
      <c r="M33" s="98"/>
    </row>
    <row r="34" spans="1:13" x14ac:dyDescent="0.15">
      <c r="A34" t="s">
        <v>679</v>
      </c>
      <c r="B34" t="s">
        <v>615</v>
      </c>
      <c r="C34" s="3">
        <v>1.4</v>
      </c>
      <c r="E34" s="4" t="str">
        <f t="shared" si="0"/>
        <v/>
      </c>
      <c r="J34" s="120"/>
      <c r="K34" s="22"/>
      <c r="L34" s="22"/>
      <c r="M34" s="98"/>
    </row>
    <row r="35" spans="1:13" x14ac:dyDescent="0.15">
      <c r="A35" t="s">
        <v>679</v>
      </c>
      <c r="B35" t="s">
        <v>617</v>
      </c>
      <c r="C35" s="3">
        <v>2.2000000000000002</v>
      </c>
      <c r="E35" s="4" t="str">
        <f t="shared" ref="E35:E67" si="1">IF(D35="b",C35,"")</f>
        <v/>
      </c>
      <c r="J35" s="120"/>
      <c r="K35" s="22"/>
      <c r="L35" s="22"/>
      <c r="M35" s="98"/>
    </row>
    <row r="36" spans="1:13" x14ac:dyDescent="0.15">
      <c r="A36" t="s">
        <v>679</v>
      </c>
      <c r="B36" t="s">
        <v>618</v>
      </c>
      <c r="C36" s="3">
        <v>3.8</v>
      </c>
      <c r="E36" s="4" t="str">
        <f t="shared" si="1"/>
        <v/>
      </c>
      <c r="J36" s="120"/>
      <c r="K36" s="22"/>
      <c r="L36" s="22"/>
      <c r="M36" s="98"/>
    </row>
    <row r="37" spans="1:13" x14ac:dyDescent="0.15">
      <c r="A37" t="s">
        <v>679</v>
      </c>
      <c r="B37" t="s">
        <v>667</v>
      </c>
      <c r="C37" s="3">
        <v>7.4</v>
      </c>
      <c r="E37" s="4" t="str">
        <f t="shared" si="1"/>
        <v/>
      </c>
      <c r="J37" s="119" t="s">
        <v>681</v>
      </c>
      <c r="K37" s="85" t="s">
        <v>675</v>
      </c>
      <c r="L37" s="85" t="s">
        <v>838</v>
      </c>
      <c r="M37" s="115">
        <v>13.3</v>
      </c>
    </row>
    <row r="38" spans="1:13" x14ac:dyDescent="0.15">
      <c r="A38" t="s">
        <v>682</v>
      </c>
      <c r="B38" t="s">
        <v>584</v>
      </c>
      <c r="C38" s="3">
        <v>10.1</v>
      </c>
      <c r="D38" t="s">
        <v>688</v>
      </c>
      <c r="E38" s="4">
        <f t="shared" si="1"/>
        <v>10.1</v>
      </c>
      <c r="F38" t="s">
        <v>692</v>
      </c>
      <c r="G38" s="4">
        <f>E38</f>
        <v>10.1</v>
      </c>
      <c r="J38" s="120"/>
      <c r="K38" s="85" t="s">
        <v>826</v>
      </c>
      <c r="L38" s="85" t="s">
        <v>827</v>
      </c>
      <c r="M38" s="115">
        <v>13.3</v>
      </c>
    </row>
    <row r="39" spans="1:13" x14ac:dyDescent="0.15">
      <c r="A39" t="s">
        <v>682</v>
      </c>
      <c r="B39" t="s">
        <v>585</v>
      </c>
      <c r="C39" s="3">
        <v>3.1</v>
      </c>
      <c r="D39" t="s">
        <v>688</v>
      </c>
      <c r="E39" s="4">
        <f t="shared" si="1"/>
        <v>3.1</v>
      </c>
      <c r="F39" t="s">
        <v>692</v>
      </c>
      <c r="G39" s="4">
        <f>E39</f>
        <v>3.1</v>
      </c>
      <c r="J39" s="120"/>
      <c r="K39" s="85" t="s">
        <v>666</v>
      </c>
      <c r="L39" s="85" t="s">
        <v>834</v>
      </c>
      <c r="M39" s="115">
        <v>11</v>
      </c>
    </row>
    <row r="40" spans="1:13" x14ac:dyDescent="0.15">
      <c r="A40" t="s">
        <v>682</v>
      </c>
      <c r="B40" t="s">
        <v>691</v>
      </c>
      <c r="C40" s="3">
        <v>0.8</v>
      </c>
      <c r="D40" t="s">
        <v>688</v>
      </c>
      <c r="E40" s="4">
        <f t="shared" si="1"/>
        <v>0.8</v>
      </c>
      <c r="F40" t="s">
        <v>692</v>
      </c>
      <c r="G40" s="4">
        <f>E40</f>
        <v>0.8</v>
      </c>
      <c r="J40" s="120"/>
      <c r="K40" s="85" t="s">
        <v>621</v>
      </c>
      <c r="L40" s="85" t="s">
        <v>819</v>
      </c>
      <c r="M40" s="115">
        <v>8.3000000000000007</v>
      </c>
    </row>
    <row r="41" spans="1:13" x14ac:dyDescent="0.15">
      <c r="A41" t="s">
        <v>682</v>
      </c>
      <c r="B41" t="s">
        <v>601</v>
      </c>
      <c r="C41" s="3">
        <v>11.1</v>
      </c>
      <c r="E41" s="4" t="str">
        <f t="shared" si="1"/>
        <v/>
      </c>
      <c r="J41" s="120"/>
      <c r="K41" s="85" t="s">
        <v>816</v>
      </c>
      <c r="L41" s="85" t="s">
        <v>817</v>
      </c>
      <c r="M41" s="115">
        <v>0.7</v>
      </c>
    </row>
    <row r="42" spans="1:13" x14ac:dyDescent="0.15">
      <c r="A42" t="s">
        <v>682</v>
      </c>
      <c r="B42" t="s">
        <v>602</v>
      </c>
      <c r="C42" s="3">
        <v>6.7</v>
      </c>
      <c r="E42" s="4" t="str">
        <f t="shared" si="1"/>
        <v/>
      </c>
      <c r="J42" s="120"/>
      <c r="K42" s="85" t="s">
        <v>823</v>
      </c>
      <c r="L42" s="22" t="s">
        <v>744</v>
      </c>
      <c r="M42" s="115">
        <v>2.5</v>
      </c>
    </row>
    <row r="43" spans="1:13" x14ac:dyDescent="0.15">
      <c r="A43" t="s">
        <v>682</v>
      </c>
      <c r="B43" t="s">
        <v>603</v>
      </c>
      <c r="C43" s="3">
        <v>4.8</v>
      </c>
      <c r="E43" s="4" t="str">
        <f t="shared" si="1"/>
        <v/>
      </c>
      <c r="J43" s="120"/>
      <c r="K43" s="85" t="s">
        <v>835</v>
      </c>
      <c r="L43" s="85" t="s">
        <v>894</v>
      </c>
      <c r="M43" s="115">
        <v>0.4</v>
      </c>
    </row>
    <row r="44" spans="1:13" x14ac:dyDescent="0.15">
      <c r="A44" s="7" t="s">
        <v>682</v>
      </c>
      <c r="B44" s="7" t="s">
        <v>890</v>
      </c>
      <c r="C44" s="3">
        <v>11</v>
      </c>
      <c r="D44" s="7" t="s">
        <v>688</v>
      </c>
      <c r="E44" s="4">
        <f t="shared" si="1"/>
        <v>11</v>
      </c>
      <c r="J44" s="120"/>
      <c r="K44" s="85" t="s">
        <v>836</v>
      </c>
      <c r="L44" s="22" t="s">
        <v>696</v>
      </c>
      <c r="M44" s="115">
        <v>8.8000000000000007</v>
      </c>
    </row>
    <row r="45" spans="1:13" x14ac:dyDescent="0.15">
      <c r="A45" t="s">
        <v>682</v>
      </c>
      <c r="B45" t="s">
        <v>604</v>
      </c>
      <c r="C45" s="3">
        <v>0.4</v>
      </c>
      <c r="D45" t="s">
        <v>688</v>
      </c>
      <c r="E45" s="4">
        <f t="shared" si="1"/>
        <v>0.4</v>
      </c>
      <c r="J45" s="120"/>
      <c r="K45" s="85" t="s">
        <v>831</v>
      </c>
      <c r="L45" s="85" t="s">
        <v>832</v>
      </c>
      <c r="M45" s="115">
        <v>1.1000000000000001</v>
      </c>
    </row>
    <row r="46" spans="1:13" x14ac:dyDescent="0.15">
      <c r="A46" t="s">
        <v>682</v>
      </c>
      <c r="B46" t="s">
        <v>605</v>
      </c>
      <c r="C46" s="3">
        <v>0.1</v>
      </c>
      <c r="D46" t="s">
        <v>688</v>
      </c>
      <c r="E46" s="4">
        <f t="shared" si="1"/>
        <v>0.1</v>
      </c>
      <c r="J46" s="120"/>
      <c r="K46" s="85" t="s">
        <v>664</v>
      </c>
      <c r="L46" s="85" t="s">
        <v>833</v>
      </c>
      <c r="M46" s="115">
        <v>0.3</v>
      </c>
    </row>
    <row r="47" spans="1:13" x14ac:dyDescent="0.15">
      <c r="A47" t="s">
        <v>682</v>
      </c>
      <c r="B47" t="s">
        <v>607</v>
      </c>
      <c r="C47" s="3">
        <v>1</v>
      </c>
      <c r="D47" t="s">
        <v>688</v>
      </c>
      <c r="E47" s="4">
        <f t="shared" si="1"/>
        <v>1</v>
      </c>
      <c r="J47" s="120"/>
      <c r="K47" s="85" t="s">
        <v>649</v>
      </c>
      <c r="L47" s="85" t="s">
        <v>828</v>
      </c>
      <c r="M47" s="115">
        <v>0.9</v>
      </c>
    </row>
    <row r="48" spans="1:13" x14ac:dyDescent="0.15">
      <c r="A48" t="s">
        <v>682</v>
      </c>
      <c r="B48" t="s">
        <v>612</v>
      </c>
      <c r="C48" s="3">
        <v>0.7</v>
      </c>
      <c r="D48" t="s">
        <v>688</v>
      </c>
      <c r="E48" s="4">
        <f t="shared" si="1"/>
        <v>0.7</v>
      </c>
      <c r="J48" s="120"/>
      <c r="K48" s="85" t="s">
        <v>829</v>
      </c>
      <c r="L48" s="22" t="s">
        <v>652</v>
      </c>
      <c r="M48" s="115">
        <v>0.7</v>
      </c>
    </row>
    <row r="49" spans="1:14" x14ac:dyDescent="0.15">
      <c r="A49" t="s">
        <v>682</v>
      </c>
      <c r="B49" t="s">
        <v>613</v>
      </c>
      <c r="C49" s="3">
        <v>0.9</v>
      </c>
      <c r="D49" t="s">
        <v>688</v>
      </c>
      <c r="E49" s="4">
        <f t="shared" si="1"/>
        <v>0.9</v>
      </c>
      <c r="J49" s="120"/>
      <c r="K49" s="85" t="s">
        <v>653</v>
      </c>
      <c r="L49" s="85" t="s">
        <v>895</v>
      </c>
      <c r="M49" s="115">
        <v>1.62</v>
      </c>
    </row>
    <row r="50" spans="1:14" x14ac:dyDescent="0.15">
      <c r="A50" t="s">
        <v>682</v>
      </c>
      <c r="B50" t="s">
        <v>614</v>
      </c>
      <c r="C50" s="3">
        <v>6.5</v>
      </c>
      <c r="D50" t="s">
        <v>688</v>
      </c>
      <c r="E50" s="4">
        <f t="shared" si="1"/>
        <v>6.5</v>
      </c>
      <c r="J50" s="120"/>
      <c r="K50" s="85" t="s">
        <v>839</v>
      </c>
      <c r="L50" s="85" t="s">
        <v>840</v>
      </c>
      <c r="M50" s="115">
        <v>0.3</v>
      </c>
    </row>
    <row r="51" spans="1:14" x14ac:dyDescent="0.15">
      <c r="A51" t="s">
        <v>682</v>
      </c>
      <c r="B51" t="s">
        <v>639</v>
      </c>
      <c r="C51" s="3">
        <v>4.7</v>
      </c>
      <c r="D51" t="s">
        <v>688</v>
      </c>
      <c r="E51" s="4">
        <f t="shared" si="1"/>
        <v>4.7</v>
      </c>
      <c r="J51" s="120"/>
      <c r="K51" s="85" t="s">
        <v>670</v>
      </c>
      <c r="L51" s="85" t="s">
        <v>841</v>
      </c>
      <c r="M51" s="115" t="s">
        <v>693</v>
      </c>
    </row>
    <row r="52" spans="1:14" x14ac:dyDescent="0.15">
      <c r="A52" t="s">
        <v>682</v>
      </c>
      <c r="B52" t="s">
        <v>647</v>
      </c>
      <c r="C52" s="3">
        <v>2.7</v>
      </c>
      <c r="D52" t="s">
        <v>688</v>
      </c>
      <c r="E52" s="4">
        <f t="shared" si="1"/>
        <v>2.7</v>
      </c>
      <c r="J52" s="120"/>
      <c r="K52" s="85" t="s">
        <v>824</v>
      </c>
      <c r="L52" s="85" t="s">
        <v>825</v>
      </c>
      <c r="M52" s="115">
        <v>1.3</v>
      </c>
    </row>
    <row r="53" spans="1:14" x14ac:dyDescent="0.15">
      <c r="A53" t="s">
        <v>682</v>
      </c>
      <c r="B53" t="s">
        <v>648</v>
      </c>
      <c r="C53" s="3">
        <v>1.2</v>
      </c>
      <c r="D53" t="s">
        <v>688</v>
      </c>
      <c r="E53" s="4">
        <f t="shared" si="1"/>
        <v>1.2</v>
      </c>
      <c r="J53" s="120"/>
      <c r="K53" s="85" t="s">
        <v>674</v>
      </c>
      <c r="L53" s="85" t="s">
        <v>837</v>
      </c>
      <c r="M53" s="115">
        <v>0.2</v>
      </c>
    </row>
    <row r="54" spans="1:14" x14ac:dyDescent="0.15">
      <c r="A54" t="s">
        <v>683</v>
      </c>
      <c r="B54" t="s">
        <v>616</v>
      </c>
      <c r="C54" s="3">
        <v>0.5</v>
      </c>
      <c r="E54" s="4" t="str">
        <f t="shared" si="1"/>
        <v/>
      </c>
      <c r="J54" s="120"/>
      <c r="K54" s="85" t="s">
        <v>818</v>
      </c>
      <c r="L54" s="22" t="s">
        <v>610</v>
      </c>
      <c r="M54" s="115">
        <v>0.3</v>
      </c>
    </row>
    <row r="55" spans="1:14" x14ac:dyDescent="0.15">
      <c r="A55" t="s">
        <v>681</v>
      </c>
      <c r="B55" t="s">
        <v>583</v>
      </c>
      <c r="C55" s="3">
        <v>2</v>
      </c>
      <c r="E55" s="4" t="str">
        <f t="shared" si="1"/>
        <v/>
      </c>
      <c r="G55" s="4" t="str">
        <f>E55</f>
        <v/>
      </c>
      <c r="J55" s="120"/>
      <c r="K55" s="85" t="s">
        <v>820</v>
      </c>
      <c r="L55" s="22" t="s">
        <v>636</v>
      </c>
      <c r="M55" s="115">
        <v>2.2999999999999998</v>
      </c>
    </row>
    <row r="56" spans="1:14" x14ac:dyDescent="0.15">
      <c r="A56" t="s">
        <v>681</v>
      </c>
      <c r="B56" t="s">
        <v>608</v>
      </c>
      <c r="C56" s="3">
        <v>0.7</v>
      </c>
      <c r="D56" t="s">
        <v>688</v>
      </c>
      <c r="E56" s="4">
        <f t="shared" si="1"/>
        <v>0.7</v>
      </c>
      <c r="J56" s="120"/>
      <c r="K56" s="85" t="s">
        <v>821</v>
      </c>
      <c r="L56" s="85" t="s">
        <v>896</v>
      </c>
      <c r="M56" s="115">
        <v>3</v>
      </c>
    </row>
    <row r="57" spans="1:14" x14ac:dyDescent="0.15">
      <c r="A57" t="s">
        <v>681</v>
      </c>
      <c r="B57" t="s">
        <v>609</v>
      </c>
      <c r="C57" s="3">
        <v>2.8</v>
      </c>
      <c r="E57" s="4" t="str">
        <f t="shared" si="1"/>
        <v/>
      </c>
      <c r="J57" s="120"/>
      <c r="K57" s="85" t="s">
        <v>640</v>
      </c>
      <c r="L57" s="85" t="s">
        <v>822</v>
      </c>
      <c r="M57" s="115">
        <v>0.7</v>
      </c>
    </row>
    <row r="58" spans="1:14" x14ac:dyDescent="0.15">
      <c r="A58" t="s">
        <v>681</v>
      </c>
      <c r="B58" t="s">
        <v>610</v>
      </c>
      <c r="C58" s="3">
        <v>0.3</v>
      </c>
      <c r="D58" t="s">
        <v>688</v>
      </c>
      <c r="E58" s="4">
        <f t="shared" si="1"/>
        <v>0.3</v>
      </c>
      <c r="J58" s="120"/>
      <c r="K58" s="85" t="s">
        <v>830</v>
      </c>
      <c r="L58" s="22" t="s">
        <v>655</v>
      </c>
      <c r="M58" s="115">
        <v>0.5</v>
      </c>
    </row>
    <row r="59" spans="1:14" x14ac:dyDescent="0.15">
      <c r="A59" t="s">
        <v>681</v>
      </c>
      <c r="B59" t="s">
        <v>611</v>
      </c>
      <c r="C59" s="3">
        <v>0.5</v>
      </c>
      <c r="E59" s="4" t="str">
        <f t="shared" si="1"/>
        <v/>
      </c>
      <c r="J59" s="120"/>
      <c r="K59" s="85"/>
      <c r="L59" s="22"/>
      <c r="M59" s="115"/>
    </row>
    <row r="60" spans="1:14" x14ac:dyDescent="0.15">
      <c r="A60" t="s">
        <v>681</v>
      </c>
      <c r="B60" t="s">
        <v>621</v>
      </c>
      <c r="C60" s="3">
        <v>8.3000000000000007</v>
      </c>
      <c r="D60" t="s">
        <v>688</v>
      </c>
      <c r="E60" s="4">
        <f t="shared" si="1"/>
        <v>8.3000000000000007</v>
      </c>
      <c r="F60" t="s">
        <v>692</v>
      </c>
      <c r="G60" s="4">
        <f>E60</f>
        <v>8.3000000000000007</v>
      </c>
      <c r="J60" s="120"/>
      <c r="K60" s="85"/>
      <c r="L60" s="85"/>
      <c r="M60" s="115"/>
      <c r="N60" s="4"/>
    </row>
    <row r="61" spans="1:14" x14ac:dyDescent="0.15">
      <c r="A61" t="s">
        <v>681</v>
      </c>
      <c r="B61" t="s">
        <v>635</v>
      </c>
      <c r="C61" s="3">
        <v>6.2</v>
      </c>
      <c r="E61" s="4" t="str">
        <f t="shared" si="1"/>
        <v/>
      </c>
      <c r="J61" s="120"/>
      <c r="K61" s="22"/>
      <c r="L61" s="22"/>
      <c r="M61" s="98"/>
    </row>
    <row r="62" spans="1:14" x14ac:dyDescent="0.15">
      <c r="A62" t="s">
        <v>681</v>
      </c>
      <c r="B62" t="s">
        <v>636</v>
      </c>
      <c r="C62" s="3">
        <v>2.2999999999999998</v>
      </c>
      <c r="D62" t="s">
        <v>688</v>
      </c>
      <c r="E62" s="4">
        <f t="shared" si="1"/>
        <v>2.2999999999999998</v>
      </c>
      <c r="J62" s="120"/>
      <c r="K62" s="22"/>
      <c r="L62" s="22"/>
      <c r="M62" s="98"/>
    </row>
    <row r="63" spans="1:14" x14ac:dyDescent="0.15">
      <c r="A63" t="s">
        <v>681</v>
      </c>
      <c r="B63" t="s">
        <v>638</v>
      </c>
      <c r="C63" s="3">
        <v>1.1000000000000001</v>
      </c>
      <c r="D63" t="s">
        <v>688</v>
      </c>
      <c r="E63" s="4">
        <f t="shared" si="1"/>
        <v>1.1000000000000001</v>
      </c>
      <c r="J63" s="120"/>
      <c r="K63" s="22"/>
      <c r="L63" s="22"/>
      <c r="M63" s="98"/>
    </row>
    <row r="64" spans="1:14" x14ac:dyDescent="0.15">
      <c r="A64" t="s">
        <v>681</v>
      </c>
      <c r="B64" t="s">
        <v>640</v>
      </c>
      <c r="C64" s="3">
        <v>0.7</v>
      </c>
      <c r="D64" t="s">
        <v>688</v>
      </c>
      <c r="E64" s="4">
        <f t="shared" si="1"/>
        <v>0.7</v>
      </c>
      <c r="J64" s="120"/>
      <c r="K64" s="22"/>
      <c r="L64" s="22"/>
      <c r="M64" s="98"/>
    </row>
    <row r="65" spans="1:13" x14ac:dyDescent="0.15">
      <c r="A65" t="s">
        <v>681</v>
      </c>
      <c r="B65" t="s">
        <v>641</v>
      </c>
      <c r="C65" s="3">
        <v>9.1</v>
      </c>
      <c r="E65" s="4" t="str">
        <f t="shared" si="1"/>
        <v/>
      </c>
      <c r="G65" s="4" t="str">
        <f>E65</f>
        <v/>
      </c>
      <c r="J65" s="119" t="s">
        <v>870</v>
      </c>
      <c r="K65" s="85" t="s">
        <v>842</v>
      </c>
      <c r="L65" s="85" t="s">
        <v>843</v>
      </c>
      <c r="M65" s="115">
        <v>16.100000000000001</v>
      </c>
    </row>
    <row r="66" spans="1:13" x14ac:dyDescent="0.15">
      <c r="A66" t="s">
        <v>681</v>
      </c>
      <c r="B66" t="s">
        <v>744</v>
      </c>
      <c r="C66" s="3">
        <v>2.5</v>
      </c>
      <c r="D66" t="s">
        <v>688</v>
      </c>
      <c r="E66" s="4">
        <f t="shared" si="1"/>
        <v>2.5</v>
      </c>
      <c r="G66" s="4"/>
      <c r="J66" s="120"/>
      <c r="K66" s="85" t="s">
        <v>669</v>
      </c>
      <c r="L66" s="85" t="s">
        <v>844</v>
      </c>
      <c r="M66" s="115">
        <v>0.1</v>
      </c>
    </row>
    <row r="67" spans="1:13" x14ac:dyDescent="0.15">
      <c r="A67" t="s">
        <v>681</v>
      </c>
      <c r="B67" t="s">
        <v>642</v>
      </c>
      <c r="C67" s="3">
        <v>1.3</v>
      </c>
      <c r="D67" t="s">
        <v>688</v>
      </c>
      <c r="E67" s="4">
        <f t="shared" si="1"/>
        <v>1.3</v>
      </c>
      <c r="J67" s="120"/>
      <c r="K67" s="85" t="s">
        <v>845</v>
      </c>
      <c r="L67" s="85" t="s">
        <v>846</v>
      </c>
      <c r="M67" s="115">
        <v>12.3</v>
      </c>
    </row>
    <row r="68" spans="1:13" x14ac:dyDescent="0.15">
      <c r="A68" t="s">
        <v>681</v>
      </c>
      <c r="B68" t="s">
        <v>643</v>
      </c>
      <c r="C68" s="3">
        <v>13.3</v>
      </c>
      <c r="D68" t="s">
        <v>688</v>
      </c>
      <c r="E68" s="4">
        <f t="shared" ref="E68:E100" si="2">IF(D68="b",C68,"")</f>
        <v>13.3</v>
      </c>
      <c r="J68" s="120"/>
      <c r="K68" s="85" t="s">
        <v>847</v>
      </c>
      <c r="L68" s="85" t="s">
        <v>848</v>
      </c>
      <c r="M68" s="115">
        <v>1.5</v>
      </c>
    </row>
    <row r="69" spans="1:13" x14ac:dyDescent="0.15">
      <c r="A69" t="s">
        <v>681</v>
      </c>
      <c r="B69" t="s">
        <v>649</v>
      </c>
      <c r="C69" s="3">
        <v>0.9</v>
      </c>
      <c r="D69" t="s">
        <v>688</v>
      </c>
      <c r="E69" s="4">
        <f t="shared" si="2"/>
        <v>0.9</v>
      </c>
      <c r="J69" s="120"/>
      <c r="K69" s="85" t="s">
        <v>631</v>
      </c>
      <c r="L69" s="85" t="s">
        <v>849</v>
      </c>
      <c r="M69" s="115">
        <f>20.1-1.5</f>
        <v>18.600000000000001</v>
      </c>
    </row>
    <row r="70" spans="1:13" x14ac:dyDescent="0.15">
      <c r="A70" t="s">
        <v>681</v>
      </c>
      <c r="B70" t="s">
        <v>650</v>
      </c>
      <c r="C70" s="3">
        <v>2.9</v>
      </c>
      <c r="E70" s="4" t="str">
        <f t="shared" si="2"/>
        <v/>
      </c>
      <c r="J70" s="120"/>
      <c r="K70" s="85" t="s">
        <v>850</v>
      </c>
      <c r="L70" s="85" t="s">
        <v>851</v>
      </c>
      <c r="M70" s="115">
        <v>5.4</v>
      </c>
    </row>
    <row r="71" spans="1:13" x14ac:dyDescent="0.15">
      <c r="A71" t="s">
        <v>681</v>
      </c>
      <c r="B71" t="s">
        <v>651</v>
      </c>
      <c r="C71" s="3">
        <v>2.6</v>
      </c>
      <c r="E71" s="4" t="str">
        <f t="shared" si="2"/>
        <v/>
      </c>
      <c r="J71" s="120"/>
      <c r="K71" s="85" t="s">
        <v>673</v>
      </c>
      <c r="L71" s="85" t="s">
        <v>884</v>
      </c>
      <c r="M71" s="115">
        <v>36</v>
      </c>
    </row>
    <row r="72" spans="1:13" x14ac:dyDescent="0.15">
      <c r="A72" t="s">
        <v>681</v>
      </c>
      <c r="B72" t="s">
        <v>652</v>
      </c>
      <c r="C72" s="3">
        <v>0.7</v>
      </c>
      <c r="D72" t="s">
        <v>688</v>
      </c>
      <c r="E72" s="4">
        <f t="shared" si="2"/>
        <v>0.7</v>
      </c>
      <c r="J72" s="120"/>
      <c r="K72" s="22"/>
      <c r="L72" s="22"/>
      <c r="M72" s="98"/>
    </row>
    <row r="73" spans="1:13" x14ac:dyDescent="0.15">
      <c r="A73" t="s">
        <v>681</v>
      </c>
      <c r="B73" t="s">
        <v>653</v>
      </c>
      <c r="C73" s="3">
        <v>1.1000000000000001</v>
      </c>
      <c r="D73" t="s">
        <v>688</v>
      </c>
      <c r="E73" s="4">
        <f t="shared" si="2"/>
        <v>1.1000000000000001</v>
      </c>
      <c r="J73" s="119" t="s">
        <v>678</v>
      </c>
      <c r="K73" s="85" t="s">
        <v>858</v>
      </c>
      <c r="L73" s="85" t="s">
        <v>857</v>
      </c>
      <c r="M73" s="115">
        <v>1.5</v>
      </c>
    </row>
    <row r="74" spans="1:13" x14ac:dyDescent="0.15">
      <c r="A74" t="s">
        <v>681</v>
      </c>
      <c r="B74" t="s">
        <v>654</v>
      </c>
      <c r="C74" s="3">
        <v>1.6</v>
      </c>
      <c r="D74" t="s">
        <v>688</v>
      </c>
      <c r="E74" s="4">
        <f t="shared" si="2"/>
        <v>1.6</v>
      </c>
      <c r="F74" t="s">
        <v>692</v>
      </c>
      <c r="G74" s="4">
        <f>E74</f>
        <v>1.6</v>
      </c>
      <c r="J74" s="120"/>
      <c r="K74" s="85" t="s">
        <v>852</v>
      </c>
      <c r="L74" s="85" t="s">
        <v>853</v>
      </c>
      <c r="M74" s="115">
        <v>0.8</v>
      </c>
    </row>
    <row r="75" spans="1:13" x14ac:dyDescent="0.15">
      <c r="A75" t="s">
        <v>681</v>
      </c>
      <c r="B75" t="s">
        <v>655</v>
      </c>
      <c r="C75" s="3">
        <v>0.5</v>
      </c>
      <c r="D75" t="s">
        <v>688</v>
      </c>
      <c r="E75" s="4">
        <f t="shared" si="2"/>
        <v>0.5</v>
      </c>
      <c r="J75" s="120"/>
      <c r="K75" s="85" t="s">
        <v>606</v>
      </c>
      <c r="L75" s="85" t="s">
        <v>854</v>
      </c>
      <c r="M75" s="115">
        <v>0.6</v>
      </c>
    </row>
    <row r="76" spans="1:13" x14ac:dyDescent="0.15">
      <c r="A76" t="s">
        <v>681</v>
      </c>
      <c r="B76" t="s">
        <v>663</v>
      </c>
      <c r="C76" s="3">
        <v>1.4</v>
      </c>
      <c r="D76" t="s">
        <v>688</v>
      </c>
      <c r="E76" s="4">
        <f t="shared" si="2"/>
        <v>1.4</v>
      </c>
      <c r="J76" s="120"/>
      <c r="K76" s="85" t="s">
        <v>855</v>
      </c>
      <c r="L76" s="85" t="s">
        <v>856</v>
      </c>
      <c r="M76" s="115">
        <v>1.8</v>
      </c>
    </row>
    <row r="77" spans="1:13" x14ac:dyDescent="0.15">
      <c r="A77" t="s">
        <v>681</v>
      </c>
      <c r="B77" t="s">
        <v>664</v>
      </c>
      <c r="C77" s="3">
        <v>0.3</v>
      </c>
      <c r="D77" t="s">
        <v>688</v>
      </c>
      <c r="E77" s="4">
        <f t="shared" si="2"/>
        <v>0.3</v>
      </c>
      <c r="J77" s="120"/>
      <c r="K77" s="85" t="s">
        <v>876</v>
      </c>
      <c r="L77" s="22" t="s">
        <v>637</v>
      </c>
      <c r="M77" s="115">
        <v>1.8</v>
      </c>
    </row>
    <row r="78" spans="1:13" x14ac:dyDescent="0.15">
      <c r="A78" t="s">
        <v>681</v>
      </c>
      <c r="B78" t="s">
        <v>666</v>
      </c>
      <c r="C78" s="3">
        <v>11</v>
      </c>
      <c r="D78" t="s">
        <v>688</v>
      </c>
      <c r="E78" s="4">
        <f t="shared" si="2"/>
        <v>11</v>
      </c>
      <c r="J78" s="120"/>
      <c r="K78" s="85" t="s">
        <v>658</v>
      </c>
      <c r="L78" s="85" t="s">
        <v>877</v>
      </c>
      <c r="M78" s="115">
        <v>0.8</v>
      </c>
    </row>
    <row r="79" spans="1:13" x14ac:dyDescent="0.15">
      <c r="A79" t="s">
        <v>681</v>
      </c>
      <c r="B79" s="7" t="s">
        <v>1225</v>
      </c>
      <c r="C79" s="3" t="s">
        <v>693</v>
      </c>
      <c r="D79" t="s">
        <v>688</v>
      </c>
      <c r="E79" s="4" t="str">
        <f t="shared" si="2"/>
        <v>?</v>
      </c>
      <c r="J79" s="120"/>
      <c r="K79" s="85" t="s">
        <v>660</v>
      </c>
      <c r="L79" s="85" t="s">
        <v>859</v>
      </c>
      <c r="M79" s="115">
        <v>2.5</v>
      </c>
    </row>
    <row r="80" spans="1:13" x14ac:dyDescent="0.15">
      <c r="A80" t="s">
        <v>681</v>
      </c>
      <c r="B80" t="s">
        <v>672</v>
      </c>
      <c r="E80" s="4" t="str">
        <f t="shared" si="2"/>
        <v/>
      </c>
      <c r="J80" s="120"/>
      <c r="K80" s="85" t="s">
        <v>860</v>
      </c>
      <c r="L80" s="85" t="s">
        <v>878</v>
      </c>
      <c r="M80" s="115">
        <v>2</v>
      </c>
    </row>
    <row r="81" spans="1:14" ht="17" x14ac:dyDescent="0.2">
      <c r="A81" t="s">
        <v>681</v>
      </c>
      <c r="B81" t="s">
        <v>696</v>
      </c>
      <c r="C81" s="3">
        <v>8.8000000000000007</v>
      </c>
      <c r="D81" t="s">
        <v>688</v>
      </c>
      <c r="E81" s="4">
        <f t="shared" si="2"/>
        <v>8.8000000000000007</v>
      </c>
      <c r="G81" s="14"/>
      <c r="J81" s="120"/>
      <c r="K81" s="22"/>
      <c r="L81" s="22"/>
      <c r="M81" s="98"/>
    </row>
    <row r="82" spans="1:14" x14ac:dyDescent="0.15">
      <c r="A82" t="s">
        <v>681</v>
      </c>
      <c r="B82" t="s">
        <v>673</v>
      </c>
      <c r="C82" s="3">
        <v>36</v>
      </c>
      <c r="D82" t="s">
        <v>688</v>
      </c>
      <c r="E82" s="4">
        <f t="shared" si="2"/>
        <v>36</v>
      </c>
      <c r="J82" s="120"/>
      <c r="K82" s="22"/>
      <c r="L82" s="22"/>
      <c r="M82" s="98"/>
    </row>
    <row r="83" spans="1:14" x14ac:dyDescent="0.15">
      <c r="A83" t="s">
        <v>681</v>
      </c>
      <c r="B83" t="s">
        <v>674</v>
      </c>
      <c r="C83" s="3">
        <v>0.2</v>
      </c>
      <c r="D83" t="s">
        <v>688</v>
      </c>
      <c r="E83" s="4">
        <f t="shared" si="2"/>
        <v>0.2</v>
      </c>
      <c r="J83" s="120"/>
      <c r="K83" s="22"/>
      <c r="L83" s="22"/>
      <c r="M83" s="98"/>
    </row>
    <row r="84" spans="1:14" x14ac:dyDescent="0.15">
      <c r="A84" t="s">
        <v>681</v>
      </c>
      <c r="B84" t="s">
        <v>675</v>
      </c>
      <c r="C84" s="3">
        <v>13.3</v>
      </c>
      <c r="D84" t="s">
        <v>688</v>
      </c>
      <c r="E84" s="4">
        <f t="shared" si="2"/>
        <v>13.3</v>
      </c>
      <c r="J84" s="119" t="s">
        <v>871</v>
      </c>
      <c r="K84" s="85" t="s">
        <v>868</v>
      </c>
      <c r="L84" s="85" t="s">
        <v>869</v>
      </c>
      <c r="M84" s="115">
        <v>18</v>
      </c>
    </row>
    <row r="85" spans="1:14" x14ac:dyDescent="0.15">
      <c r="A85" t="s">
        <v>681</v>
      </c>
      <c r="B85" t="s">
        <v>676</v>
      </c>
      <c r="C85" s="3" t="s">
        <v>693</v>
      </c>
      <c r="D85" t="s">
        <v>688</v>
      </c>
      <c r="E85" s="4" t="str">
        <f t="shared" si="2"/>
        <v>?</v>
      </c>
      <c r="J85" s="120"/>
      <c r="K85" s="85" t="s">
        <v>866</v>
      </c>
      <c r="L85" s="85" t="s">
        <v>867</v>
      </c>
      <c r="M85" s="115">
        <v>1.9</v>
      </c>
    </row>
    <row r="86" spans="1:14" x14ac:dyDescent="0.15">
      <c r="A86" t="s">
        <v>687</v>
      </c>
      <c r="B86" t="s">
        <v>661</v>
      </c>
      <c r="C86" s="3">
        <v>8.4</v>
      </c>
      <c r="E86" s="4" t="str">
        <f t="shared" si="2"/>
        <v/>
      </c>
      <c r="J86" s="120"/>
      <c r="K86" s="85" t="s">
        <v>863</v>
      </c>
      <c r="L86" s="85" t="s">
        <v>864</v>
      </c>
      <c r="M86" s="115">
        <v>5.2</v>
      </c>
    </row>
    <row r="87" spans="1:14" x14ac:dyDescent="0.15">
      <c r="A87" t="s">
        <v>687</v>
      </c>
      <c r="B87" t="s">
        <v>662</v>
      </c>
      <c r="C87" s="3">
        <v>8.6999999999999993</v>
      </c>
      <c r="E87" s="4" t="str">
        <f t="shared" si="2"/>
        <v/>
      </c>
      <c r="J87" s="120"/>
      <c r="K87" s="85" t="s">
        <v>872</v>
      </c>
      <c r="L87" s="85" t="s">
        <v>873</v>
      </c>
      <c r="M87" s="115">
        <v>7.4</v>
      </c>
    </row>
    <row r="88" spans="1:14" x14ac:dyDescent="0.15">
      <c r="A88" t="s">
        <v>687</v>
      </c>
      <c r="B88" t="s">
        <v>670</v>
      </c>
      <c r="C88" s="3" t="s">
        <v>693</v>
      </c>
      <c r="D88" t="s">
        <v>688</v>
      </c>
      <c r="E88" s="4" t="str">
        <f t="shared" si="2"/>
        <v>?</v>
      </c>
      <c r="J88" s="120"/>
      <c r="K88" s="85" t="s">
        <v>861</v>
      </c>
      <c r="L88" s="22" t="s">
        <v>578</v>
      </c>
      <c r="M88" s="115">
        <v>1.5</v>
      </c>
    </row>
    <row r="89" spans="1:14" x14ac:dyDescent="0.15">
      <c r="A89" t="s">
        <v>684</v>
      </c>
      <c r="B89" t="s">
        <v>623</v>
      </c>
      <c r="C89" s="3">
        <v>16.100000000000001</v>
      </c>
      <c r="D89" t="s">
        <v>688</v>
      </c>
      <c r="E89" s="4">
        <f t="shared" si="2"/>
        <v>16.100000000000001</v>
      </c>
      <c r="J89" s="120"/>
      <c r="K89" s="85" t="s">
        <v>862</v>
      </c>
      <c r="L89" s="85" t="s">
        <v>901</v>
      </c>
      <c r="M89" s="115">
        <v>1.1000000000000001</v>
      </c>
    </row>
    <row r="90" spans="1:14" x14ac:dyDescent="0.15">
      <c r="A90" t="s">
        <v>684</v>
      </c>
      <c r="B90" t="s">
        <v>624</v>
      </c>
      <c r="C90" s="3">
        <v>1.1000000000000001</v>
      </c>
      <c r="E90" s="4" t="str">
        <f t="shared" si="2"/>
        <v/>
      </c>
      <c r="J90" s="120"/>
      <c r="K90" s="85" t="s">
        <v>865</v>
      </c>
      <c r="L90" s="22" t="s">
        <v>618</v>
      </c>
      <c r="M90" s="115">
        <v>3.8</v>
      </c>
    </row>
    <row r="91" spans="1:14" x14ac:dyDescent="0.15">
      <c r="A91" t="s">
        <v>684</v>
      </c>
      <c r="B91" t="s">
        <v>625</v>
      </c>
      <c r="C91" s="3">
        <v>9.9</v>
      </c>
      <c r="E91" s="4" t="str">
        <f t="shared" si="2"/>
        <v/>
      </c>
      <c r="J91" s="121"/>
      <c r="K91" s="40" t="s">
        <v>882</v>
      </c>
      <c r="L91" s="40" t="s">
        <v>883</v>
      </c>
      <c r="M91" s="116">
        <v>16</v>
      </c>
    </row>
    <row r="92" spans="1:14" x14ac:dyDescent="0.15">
      <c r="A92" t="s">
        <v>684</v>
      </c>
      <c r="B92" t="s">
        <v>685</v>
      </c>
      <c r="C92" s="3">
        <v>5.0999999999999996</v>
      </c>
      <c r="E92" s="4" t="str">
        <f t="shared" si="2"/>
        <v/>
      </c>
      <c r="M92" s="91" t="s">
        <v>689</v>
      </c>
      <c r="N92" s="91" t="s">
        <v>690</v>
      </c>
    </row>
    <row r="93" spans="1:14" x14ac:dyDescent="0.15">
      <c r="A93" t="s">
        <v>684</v>
      </c>
      <c r="B93" t="s">
        <v>626</v>
      </c>
      <c r="C93" s="3">
        <v>0.5</v>
      </c>
      <c r="E93" s="4" t="str">
        <f t="shared" si="2"/>
        <v/>
      </c>
      <c r="L93" s="7" t="s">
        <v>879</v>
      </c>
      <c r="M93" s="3">
        <f>SUM(M1:M82)</f>
        <v>266.17000000000013</v>
      </c>
      <c r="N93" s="122">
        <f>M93/16</f>
        <v>16.635625000000008</v>
      </c>
    </row>
    <row r="94" spans="1:14" x14ac:dyDescent="0.15">
      <c r="A94" t="s">
        <v>684</v>
      </c>
      <c r="B94" t="s">
        <v>627</v>
      </c>
      <c r="C94" s="3">
        <v>0.4</v>
      </c>
      <c r="E94" s="4" t="str">
        <f t="shared" si="2"/>
        <v/>
      </c>
      <c r="M94" s="92"/>
      <c r="N94" s="91" t="s">
        <v>900</v>
      </c>
    </row>
    <row r="95" spans="1:14" x14ac:dyDescent="0.15">
      <c r="A95" t="s">
        <v>684</v>
      </c>
      <c r="B95" t="s">
        <v>628</v>
      </c>
      <c r="C95" s="3">
        <v>0.3</v>
      </c>
      <c r="E95" s="4" t="str">
        <f t="shared" si="2"/>
        <v/>
      </c>
      <c r="M95" s="92"/>
      <c r="N95" s="3"/>
    </row>
    <row r="96" spans="1:14" x14ac:dyDescent="0.15">
      <c r="A96" t="s">
        <v>681</v>
      </c>
      <c r="B96" t="s">
        <v>881</v>
      </c>
      <c r="C96" s="3">
        <v>16</v>
      </c>
      <c r="E96" s="4" t="str">
        <f t="shared" si="2"/>
        <v/>
      </c>
      <c r="M96" s="92"/>
      <c r="N96" s="92"/>
    </row>
    <row r="97" spans="1:14" x14ac:dyDescent="0.15">
      <c r="A97" t="s">
        <v>684</v>
      </c>
      <c r="B97" t="s">
        <v>634</v>
      </c>
      <c r="C97" s="3">
        <v>5</v>
      </c>
      <c r="E97" s="4" t="str">
        <f t="shared" si="2"/>
        <v/>
      </c>
      <c r="G97" s="4" t="str">
        <f>E97</f>
        <v/>
      </c>
      <c r="M97" s="92"/>
      <c r="N97" s="91"/>
    </row>
    <row r="98" spans="1:14" x14ac:dyDescent="0.15">
      <c r="A98" t="s">
        <v>684</v>
      </c>
      <c r="B98" t="s">
        <v>644</v>
      </c>
      <c r="C98" s="3">
        <v>7.1</v>
      </c>
      <c r="E98" s="4" t="str">
        <f t="shared" si="2"/>
        <v/>
      </c>
      <c r="G98" s="4" t="str">
        <f>E98</f>
        <v/>
      </c>
    </row>
    <row r="99" spans="1:14" x14ac:dyDescent="0.15">
      <c r="A99" t="s">
        <v>684</v>
      </c>
      <c r="B99" t="s">
        <v>669</v>
      </c>
      <c r="C99" s="3">
        <v>0.1</v>
      </c>
      <c r="D99" t="s">
        <v>688</v>
      </c>
      <c r="E99" s="4">
        <f t="shared" si="2"/>
        <v>0.1</v>
      </c>
      <c r="L99" s="7"/>
    </row>
    <row r="100" spans="1:14" x14ac:dyDescent="0.15">
      <c r="A100" t="s">
        <v>686</v>
      </c>
      <c r="B100" t="s">
        <v>629</v>
      </c>
      <c r="C100" s="3">
        <v>12.3</v>
      </c>
      <c r="D100" t="s">
        <v>688</v>
      </c>
      <c r="E100" s="4">
        <f t="shared" si="2"/>
        <v>12.3</v>
      </c>
    </row>
    <row r="101" spans="1:14" x14ac:dyDescent="0.15">
      <c r="A101" t="s">
        <v>686</v>
      </c>
      <c r="B101" t="s">
        <v>630</v>
      </c>
      <c r="C101" s="3">
        <v>1.5</v>
      </c>
      <c r="D101" t="s">
        <v>688</v>
      </c>
      <c r="E101" s="4">
        <f t="shared" ref="E101:E112" si="3">IF(D101="b",C101,"")</f>
        <v>1.5</v>
      </c>
    </row>
    <row r="102" spans="1:14" x14ac:dyDescent="0.15">
      <c r="A102" t="s">
        <v>686</v>
      </c>
      <c r="B102" t="s">
        <v>631</v>
      </c>
      <c r="C102" s="3">
        <f>20.1-1.5</f>
        <v>18.600000000000001</v>
      </c>
      <c r="D102" t="s">
        <v>688</v>
      </c>
      <c r="E102" s="4">
        <f t="shared" si="3"/>
        <v>18.600000000000001</v>
      </c>
    </row>
    <row r="103" spans="1:14" x14ac:dyDescent="0.15">
      <c r="A103" t="s">
        <v>686</v>
      </c>
      <c r="B103" t="s">
        <v>632</v>
      </c>
      <c r="C103" s="3">
        <v>5.4</v>
      </c>
      <c r="D103" t="s">
        <v>688</v>
      </c>
      <c r="E103" s="4">
        <f t="shared" si="3"/>
        <v>5.4</v>
      </c>
      <c r="F103" t="s">
        <v>692</v>
      </c>
      <c r="G103" s="4">
        <f>E103</f>
        <v>5.4</v>
      </c>
    </row>
    <row r="104" spans="1:14" x14ac:dyDescent="0.15">
      <c r="A104" t="s">
        <v>678</v>
      </c>
      <c r="B104" t="s">
        <v>577</v>
      </c>
      <c r="C104" s="3">
        <v>0.8</v>
      </c>
      <c r="D104" t="s">
        <v>688</v>
      </c>
      <c r="E104" s="4">
        <f t="shared" si="3"/>
        <v>0.8</v>
      </c>
    </row>
    <row r="105" spans="1:14" x14ac:dyDescent="0.15">
      <c r="A105" t="s">
        <v>678</v>
      </c>
      <c r="B105" t="s">
        <v>606</v>
      </c>
      <c r="C105" s="3">
        <v>0.6</v>
      </c>
      <c r="D105" t="s">
        <v>688</v>
      </c>
      <c r="E105" s="4">
        <f t="shared" si="3"/>
        <v>0.6</v>
      </c>
    </row>
    <row r="106" spans="1:14" x14ac:dyDescent="0.15">
      <c r="A106" t="s">
        <v>678</v>
      </c>
      <c r="B106" t="s">
        <v>637</v>
      </c>
      <c r="C106" s="3">
        <v>1.8</v>
      </c>
      <c r="D106" t="s">
        <v>688</v>
      </c>
      <c r="E106" s="4">
        <f t="shared" si="3"/>
        <v>1.8</v>
      </c>
    </row>
    <row r="107" spans="1:14" x14ac:dyDescent="0.15">
      <c r="A107" t="s">
        <v>678</v>
      </c>
      <c r="B107" t="s">
        <v>656</v>
      </c>
      <c r="C107" s="3">
        <v>1.8</v>
      </c>
      <c r="D107" t="s">
        <v>688</v>
      </c>
      <c r="E107" s="4">
        <f t="shared" si="3"/>
        <v>1.8</v>
      </c>
    </row>
    <row r="108" spans="1:14" x14ac:dyDescent="0.15">
      <c r="A108" t="s">
        <v>678</v>
      </c>
      <c r="B108" t="s">
        <v>657</v>
      </c>
      <c r="C108" s="3">
        <v>0.5</v>
      </c>
      <c r="D108" t="s">
        <v>688</v>
      </c>
      <c r="E108" s="4">
        <f t="shared" si="3"/>
        <v>0.5</v>
      </c>
    </row>
    <row r="109" spans="1:14" x14ac:dyDescent="0.15">
      <c r="A109" t="s">
        <v>678</v>
      </c>
      <c r="B109" t="s">
        <v>658</v>
      </c>
      <c r="C109" s="3">
        <v>0.8</v>
      </c>
      <c r="D109" t="s">
        <v>688</v>
      </c>
      <c r="E109" s="4">
        <f t="shared" si="3"/>
        <v>0.8</v>
      </c>
    </row>
    <row r="110" spans="1:14" x14ac:dyDescent="0.15">
      <c r="A110" t="s">
        <v>678</v>
      </c>
      <c r="B110" t="s">
        <v>659</v>
      </c>
      <c r="C110" s="3">
        <v>1</v>
      </c>
      <c r="D110" t="s">
        <v>688</v>
      </c>
      <c r="E110" s="4">
        <f t="shared" si="3"/>
        <v>1</v>
      </c>
    </row>
    <row r="111" spans="1:14" x14ac:dyDescent="0.15">
      <c r="A111" t="s">
        <v>678</v>
      </c>
      <c r="B111" t="s">
        <v>660</v>
      </c>
      <c r="C111" s="3">
        <v>3</v>
      </c>
      <c r="D111" t="s">
        <v>688</v>
      </c>
      <c r="E111" s="4">
        <f t="shared" si="3"/>
        <v>3</v>
      </c>
    </row>
    <row r="112" spans="1:14" x14ac:dyDescent="0.15">
      <c r="A112" t="s">
        <v>678</v>
      </c>
      <c r="B112" t="s">
        <v>671</v>
      </c>
      <c r="C112" s="3">
        <v>2</v>
      </c>
      <c r="D112" t="s">
        <v>688</v>
      </c>
      <c r="E112" s="4">
        <f t="shared" si="3"/>
        <v>2</v>
      </c>
    </row>
    <row r="113" spans="4:9" x14ac:dyDescent="0.15">
      <c r="G113">
        <f>SUM(G3:G112)</f>
        <v>29.300000000000004</v>
      </c>
      <c r="H113" s="7" t="s">
        <v>689</v>
      </c>
      <c r="I113" s="7" t="s">
        <v>1222</v>
      </c>
    </row>
    <row r="114" spans="4:9" x14ac:dyDescent="0.15">
      <c r="D114" s="7" t="s">
        <v>1219</v>
      </c>
      <c r="E114" s="4">
        <f>SUM(E3:E112)</f>
        <v>263.45000000000005</v>
      </c>
      <c r="F114" t="s">
        <v>689</v>
      </c>
      <c r="G114" s="4">
        <f>E114-G113</f>
        <v>234.15000000000003</v>
      </c>
      <c r="H114" s="7" t="s">
        <v>689</v>
      </c>
      <c r="I114" s="4" t="s">
        <v>1223</v>
      </c>
    </row>
    <row r="115" spans="4:9" x14ac:dyDescent="0.15">
      <c r="E115" s="4">
        <f>E114/16</f>
        <v>16.465625000000003</v>
      </c>
      <c r="F115" t="s">
        <v>690</v>
      </c>
      <c r="G115" s="4">
        <f>G114/16</f>
        <v>14.634375000000002</v>
      </c>
      <c r="H115" s="7" t="s">
        <v>690</v>
      </c>
      <c r="I115" s="4" t="s">
        <v>1223</v>
      </c>
    </row>
  </sheetData>
  <autoFilter ref="A2:J2" xr:uid="{FAD53136-DA43-A041-AE04-AF0C1357C6DB}">
    <sortState xmlns:xlrd2="http://schemas.microsoft.com/office/spreadsheetml/2017/richdata2" ref="A3:J112">
      <sortCondition ref="A2:A112"/>
    </sortState>
  </autoFilter>
  <mergeCells count="1">
    <mergeCell ref="J7:M7"/>
  </mergeCells>
  <conditionalFormatting sqref="E3:E112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Insights</vt:lpstr>
      <vt:lpstr>Charts</vt:lpstr>
      <vt:lpstr>Stats</vt:lpstr>
      <vt:lpstr>Resupply Options</vt:lpstr>
      <vt:lpstr>Resupply Strategy</vt:lpstr>
      <vt:lpstr>Gear Weight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2020-01-17T02:40:53Z</dcterms:created>
  <dcterms:modified xsi:type="dcterms:W3CDTF">2020-01-17T02:54:03Z</dcterms:modified>
  <cp:category/>
</cp:coreProperties>
</file>